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9\"/>
    </mc:Choice>
  </mc:AlternateContent>
  <bookViews>
    <workbookView xWindow="0" yWindow="0" windowWidth="19092" windowHeight="12768" activeTab="7"/>
  </bookViews>
  <sheets>
    <sheet name="Model" sheetId="1" r:id="rId1"/>
    <sheet name="treeCalc_1" sheetId="7" state="hidden" r:id="rId2"/>
    <sheet name="Strategy B9" sheetId="16" r:id="rId3"/>
    <sheet name="Strategy C9" sheetId="17" r:id="rId4"/>
    <sheet name="Strategy B6" sheetId="18" r:id="rId5"/>
    <sheet name="Strategy B5" sheetId="19" r:id="rId6"/>
    <sheet name="Strategy B14" sheetId="20" r:id="rId7"/>
    <sheet name="Tornado" sheetId="21" r:id="rId8"/>
    <sheet name="Spider" sheetId="22" r:id="rId9"/>
  </sheets>
  <definedNames>
    <definedName name="MF_MarkerList_1" hidden="1">#REF!</definedName>
    <definedName name="MF_MarkerList_2" hidden="1">#REF!</definedName>
    <definedName name="MF_MarkerList_3" hidden="1">#REF!</definedName>
    <definedName name="MF_MarkerList_4" hidden="1">#REF!</definedName>
    <definedName name="MF_MarkerList_5" hidden="1">#REF!</definedName>
    <definedName name="MF_MarkerList_6" hidden="1">#REF!</definedName>
    <definedName name="MF_MarkerList_7" hidden="1">#REF!</definedName>
    <definedName name="MF_MarkerListIsResource_1" hidden="1">FALSE</definedName>
    <definedName name="MF_MarkerListIsResource_2" hidden="1">FALSE</definedName>
    <definedName name="MF_MarkerListIsResource_3" hidden="1">FALSE</definedName>
    <definedName name="MF_MarkerListIsResource_4" hidden="1">FALSE</definedName>
    <definedName name="MF_MarkerListIsResource_5" hidden="1">FALSE</definedName>
    <definedName name="MF_MarkerListIsResource_6" hidden="1">FALSE</definedName>
    <definedName name="MF_MarkerListIsResource_7" hidden="1">FALSE</definedName>
    <definedName name="MindFMapsExist" hidden="1">TRUE</definedName>
    <definedName name="PalisadeReportWorksheetCreatedBy" localSheetId="8">"PrecisionTree"</definedName>
    <definedName name="PalisadeReportWorksheetCreatedBy" localSheetId="6">"PrecisionTree"</definedName>
    <definedName name="PalisadeReportWorksheetCreatedBy" localSheetId="5">"PrecisionTree"</definedName>
    <definedName name="PalisadeReportWorksheetCreatedBy" localSheetId="4">"PrecisionTree"</definedName>
    <definedName name="PalisadeReportWorksheetCreatedBy" localSheetId="2">"PrecisionTree"</definedName>
    <definedName name="PalisadeReportWorksheetCreatedBy" localSheetId="3">"PrecisionTree"</definedName>
    <definedName name="PalisadeReportWorksheetCreatedBy" localSheetId="7">"PrecisionTree"</definedName>
    <definedName name="PTree_PolicySuggestion_IncludeDecisionTable" hidden="1">TRUE</definedName>
    <definedName name="PTree_PolicySuggestion_IncludeOptimalDecisionTree" hidden="1">TRUE</definedName>
    <definedName name="PTree_PolicySuggestion_Model" hidden="1">PTreeObjectReference(PTDecisionTree_1,#REF!)</definedName>
    <definedName name="PTree_PolicySuggestion_StartingNode" hidden="1">PTreeObjectReference(NULL,NULL)</definedName>
    <definedName name="PTree_RiskProfile_IncludeCumulativeChart" hidden="1">FALSE</definedName>
    <definedName name="PTree_RiskProfile_IncludeProbabilityChart" hidden="1">TRUE</definedName>
    <definedName name="PTree_RiskProfile_IncludeStatisticalSummary" hidden="1">FALSE</definedName>
    <definedName name="PTree_RiskProfile_Model" hidden="1">PTreeObjectReference(PTDecisionTree_1,#REF!)</definedName>
    <definedName name="PTree_RiskProfile_PathsToAnalyze" hidden="1">0</definedName>
    <definedName name="PTree_RiskProfile_StartingNode" hidden="1">PTreeObjectReference(NULL,NULL)</definedName>
    <definedName name="PTree_SensitivityAnalysis_AnalysisType" hidden="1">0</definedName>
    <definedName name="PTree_SensitivityAnalysis_GraphsDisplayPercentageChange" hidden="1">FALSE</definedName>
    <definedName name="PTree_SensitivityAnalysis_IncludeSensitivityGraph" hidden="1">FALSE</definedName>
    <definedName name="PTree_SensitivityAnalysis_IncludeSpiderGraph" hidden="1">TRUE</definedName>
    <definedName name="PTree_SensitivityAnalysis_IncludeStrategyRegion" hidden="1">TRUE</definedName>
    <definedName name="PTree_SensitivityAnalysis_IncludeTornadoGraph" hidden="1">TRUE</definedName>
    <definedName name="PTree_SensitivityAnalysis_Inputs_1_AlternateCellLabel" hidden="1">""</definedName>
    <definedName name="PTree_SensitivityAnalysis_Inputs_1_BaseValueIsAutomatic" hidden="1">TRUE</definedName>
    <definedName name="PTree_SensitivityAnalysis_Inputs_1_MaintainProbabilityNormalization" hidden="1">FALSE</definedName>
    <definedName name="PTree_SensitivityAnalysis_Inputs_1_ManualBaseValue" hidden="1">0</definedName>
    <definedName name="PTree_SensitivityAnalysis_Inputs_1_Maximum" hidden="1">0.6</definedName>
    <definedName name="PTree_SensitivityAnalysis_Inputs_1_Minimum" hidden="1">0.2</definedName>
    <definedName name="PTree_SensitivityAnalysis_Inputs_1_OneWayAnalysis" hidden="1">1</definedName>
    <definedName name="PTree_SensitivityAnalysis_Inputs_1_Steps" hidden="1">9</definedName>
    <definedName name="PTree_SensitivityAnalysis_Inputs_1_TwoWayAnalysis" hidden="1">1</definedName>
    <definedName name="PTree_SensitivityAnalysis_Inputs_1_VariationMethod" hidden="1">2</definedName>
    <definedName name="PTree_SensitivityAnalysis_Inputs_1_VaryCell" hidden="1">Model!$B$9</definedName>
    <definedName name="PTree_SensitivityAnalysis_Inputs_2_AlternateCellLabel" hidden="1">""</definedName>
    <definedName name="PTree_SensitivityAnalysis_Inputs_2_BaseValueIsAutomatic" hidden="1">TRUE</definedName>
    <definedName name="PTree_SensitivityAnalysis_Inputs_2_MaintainProbabilityNormalization" hidden="1">FALSE</definedName>
    <definedName name="PTree_SensitivityAnalysis_Inputs_2_ManualBaseValue" hidden="1">0</definedName>
    <definedName name="PTree_SensitivityAnalysis_Inputs_2_Maximum" hidden="1">25</definedName>
    <definedName name="PTree_SensitivityAnalysis_Inputs_2_Minimum" hidden="1">-25</definedName>
    <definedName name="PTree_SensitivityAnalysis_Inputs_2_OneWayAnalysis" hidden="1">1</definedName>
    <definedName name="PTree_SensitivityAnalysis_Inputs_2_Steps" hidden="1">11</definedName>
    <definedName name="PTree_SensitivityAnalysis_Inputs_2_TwoWayAnalysis" hidden="1">2</definedName>
    <definedName name="PTree_SensitivityAnalysis_Inputs_2_VariationMethod" hidden="1">0</definedName>
    <definedName name="PTree_SensitivityAnalysis_Inputs_2_VaryCell" hidden="1">Model!$B$5</definedName>
    <definedName name="PTree_SensitivityAnalysis_Inputs_3_AlternateCellLabel" hidden="1">""</definedName>
    <definedName name="PTree_SensitivityAnalysis_Inputs_3_BaseValueIsAutomatic" hidden="1">TRUE</definedName>
    <definedName name="PTree_SensitivityAnalysis_Inputs_3_MaintainProbabilityNormalization" hidden="1">FALSE</definedName>
    <definedName name="PTree_SensitivityAnalysis_Inputs_3_ManualBaseValue" hidden="1">0</definedName>
    <definedName name="PTree_SensitivityAnalysis_Inputs_3_Maximum" hidden="1">21</definedName>
    <definedName name="PTree_SensitivityAnalysis_Inputs_3_Minimum" hidden="1">15</definedName>
    <definedName name="PTree_SensitivityAnalysis_Inputs_3_OneWayAnalysis" hidden="1">1</definedName>
    <definedName name="PTree_SensitivityAnalysis_Inputs_3_Steps" hidden="1">7</definedName>
    <definedName name="PTree_SensitivityAnalysis_Inputs_3_TwoWayAnalysis" hidden="1">0</definedName>
    <definedName name="PTree_SensitivityAnalysis_Inputs_3_VariationMethod" hidden="1">2</definedName>
    <definedName name="PTree_SensitivityAnalysis_Inputs_3_VaryCell" hidden="1">Model!$B$6</definedName>
    <definedName name="PTree_SensitivityAnalysis_Inputs_4_AlternateCellLabel" hidden="1">""</definedName>
    <definedName name="PTree_SensitivityAnalysis_Inputs_4_BaseValueIsAutomatic" hidden="1">TRUE</definedName>
    <definedName name="PTree_SensitivityAnalysis_Inputs_4_MaintainProbabilityNormalization" hidden="1">FALSE</definedName>
    <definedName name="PTree_SensitivityAnalysis_Inputs_4_ManualBaseValue" hidden="1">0</definedName>
    <definedName name="PTree_SensitivityAnalysis_Inputs_4_Maximum" hidden="1">700</definedName>
    <definedName name="PTree_SensitivityAnalysis_Inputs_4_Minimum" hidden="1">400</definedName>
    <definedName name="PTree_SensitivityAnalysis_Inputs_4_OneWayAnalysis" hidden="1">1</definedName>
    <definedName name="PTree_SensitivityAnalysis_Inputs_4_Steps" hidden="1">7</definedName>
    <definedName name="PTree_SensitivityAnalysis_Inputs_4_TwoWayAnalysis" hidden="1">0</definedName>
    <definedName name="PTree_SensitivityAnalysis_Inputs_4_VariationMethod" hidden="1">2</definedName>
    <definedName name="PTree_SensitivityAnalysis_Inputs_4_VaryCell" hidden="1">Model!$C$9</definedName>
    <definedName name="PTree_SensitivityAnalysis_Inputs_5_AlternateCellLabel" hidden="1">""</definedName>
    <definedName name="PTree_SensitivityAnalysis_Inputs_5_BaseValueIsAutomatic" hidden="1">TRUE</definedName>
    <definedName name="PTree_SensitivityAnalysis_Inputs_5_MaintainProbabilityNormalization" hidden="1">FALSE</definedName>
    <definedName name="PTree_SensitivityAnalysis_Inputs_5_ManualBaseValue" hidden="1">0</definedName>
    <definedName name="PTree_SensitivityAnalysis_Inputs_5_Maximum" hidden="1">0.9</definedName>
    <definedName name="PTree_SensitivityAnalysis_Inputs_5_Minimum" hidden="1">0.7</definedName>
    <definedName name="PTree_SensitivityAnalysis_Inputs_5_OneWayAnalysis" hidden="1">1</definedName>
    <definedName name="PTree_SensitivityAnalysis_Inputs_5_Steps" hidden="1">5</definedName>
    <definedName name="PTree_SensitivityAnalysis_Inputs_5_TwoWayAnalysis" hidden="1">0</definedName>
    <definedName name="PTree_SensitivityAnalysis_Inputs_5_VariationMethod" hidden="1">2</definedName>
    <definedName name="PTree_SensitivityAnalysis_Inputs_5_VaryCell" hidden="1">Model!$B$14</definedName>
    <definedName name="PTree_SensitivityAnalysis_Inputs_Count" hidden="1">5</definedName>
    <definedName name="PTree_SensitivityAnalysis_Output_AlternateCellLabel" hidden="1">""</definedName>
    <definedName name="PTree_SensitivityAnalysis_Output_Model" hidden="1">PTreeObjectReference(PTDecisionTree_1,treeCalc_1!$A$1)</definedName>
    <definedName name="PTree_SensitivityAnalysis_Output_OutputType" hidden="1">1</definedName>
    <definedName name="PTree_SensitivityAnalysis_Output_StartingNode" hidden="1">PTreeObjectReference(NULL,NULL)</definedName>
    <definedName name="PTree_SensitivityAnalysis_UpdateDisplay" hidden="1">FALSE</definedName>
    <definedName name="treeList" hidden="1">"10000000000000000000000000000000000000000000000000000000000000000000000000000000000000000000000000000000000000000000000000000000000000000000000000000000000000000000000000000000000000000000000000000000"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4" i="1"/>
  <c r="B10" i="1"/>
  <c r="D41" i="1" l="1"/>
  <c r="K16" i="7" s="1"/>
  <c r="D45" i="1"/>
  <c r="K17" i="7" s="1"/>
  <c r="G7" i="1"/>
  <c r="G11" i="1" s="1"/>
  <c r="H7" i="1"/>
  <c r="J27" i="7"/>
  <c r="D32" i="1"/>
  <c r="J24" i="7" s="1"/>
  <c r="O24" i="7"/>
  <c r="J19" i="7"/>
  <c r="O19" i="7"/>
  <c r="J23" i="7"/>
  <c r="O20" i="7"/>
  <c r="J18" i="7"/>
  <c r="O18" i="7"/>
  <c r="D20" i="1"/>
  <c r="J20" i="7" s="1"/>
  <c r="O12" i="7"/>
  <c r="C44" i="1"/>
  <c r="J14" i="7" s="1"/>
  <c r="O14" i="7"/>
  <c r="J15" i="7"/>
  <c r="J13" i="7"/>
  <c r="O13" i="7"/>
  <c r="B28" i="1"/>
  <c r="J12" i="7" s="1"/>
  <c r="K11" i="7"/>
  <c r="J11" i="7"/>
  <c r="O11" i="7"/>
  <c r="B11" i="7"/>
  <c r="B2" i="7"/>
  <c r="D14" i="1"/>
  <c r="D15" i="1"/>
  <c r="D9" i="1"/>
  <c r="D42" i="1" s="1"/>
  <c r="J16" i="7" s="1"/>
  <c r="D10" i="1"/>
  <c r="D46" i="1" s="1"/>
  <c r="J17" i="7" s="1"/>
  <c r="E18" i="1" l="1"/>
  <c r="J21" i="7" s="1"/>
  <c r="I7" i="1"/>
  <c r="E22" i="1"/>
  <c r="J22" i="7" s="1"/>
  <c r="E34" i="1"/>
  <c r="J26" i="7" s="1"/>
  <c r="C35" i="1"/>
  <c r="K19" i="7" s="1"/>
  <c r="H12" i="1"/>
  <c r="E33" i="1" s="1"/>
  <c r="K26" i="7" s="1"/>
  <c r="H11" i="1"/>
  <c r="E29" i="1" s="1"/>
  <c r="K25" i="7" s="1"/>
  <c r="E17" i="1"/>
  <c r="K21" i="7" s="1"/>
  <c r="E30" i="1"/>
  <c r="J25" i="7" s="1"/>
  <c r="G12" i="1"/>
  <c r="E21" i="1" s="1"/>
  <c r="K22" i="7" s="1"/>
  <c r="C23" i="1"/>
  <c r="K18" i="7" s="1"/>
  <c r="G13" i="1" l="1"/>
  <c r="H13" i="1"/>
  <c r="F2" i="7"/>
  <c r="D31" i="1"/>
  <c r="E45" i="1"/>
  <c r="D50" i="1"/>
  <c r="F29" i="1"/>
  <c r="F22" i="1"/>
  <c r="C28" i="1"/>
  <c r="D44" i="1"/>
  <c r="D25" i="1"/>
  <c r="C49" i="1"/>
  <c r="E41" i="1"/>
  <c r="C48" i="1"/>
  <c r="E26" i="1"/>
  <c r="E20" i="1"/>
  <c r="E42" i="1"/>
  <c r="F18" i="1"/>
  <c r="F21" i="1"/>
  <c r="F33" i="1"/>
  <c r="D37" i="1"/>
  <c r="B27" i="1"/>
  <c r="B47" i="1"/>
  <c r="E32" i="1"/>
  <c r="C43" i="1"/>
  <c r="F34" i="1"/>
  <c r="D49" i="1"/>
  <c r="F17" i="1"/>
  <c r="F30" i="1"/>
  <c r="E38" i="1"/>
  <c r="E37" i="1"/>
  <c r="E25" i="1"/>
  <c r="B40" i="1"/>
  <c r="E46" i="1"/>
  <c r="D24" i="1"/>
  <c r="D36" i="1"/>
  <c r="D19" i="1"/>
  <c r="A19" i="7"/>
  <c r="A27" i="7"/>
  <c r="A21" i="7"/>
  <c r="A13" i="7"/>
  <c r="A18" i="7"/>
  <c r="A25" i="7"/>
  <c r="A16" i="7"/>
  <c r="A14" i="7"/>
  <c r="A22" i="7"/>
  <c r="A15" i="7"/>
  <c r="A17" i="7"/>
  <c r="A26" i="7"/>
  <c r="A20" i="7"/>
  <c r="A12" i="7"/>
  <c r="A11" i="7"/>
  <c r="A24" i="7"/>
  <c r="A23" i="7"/>
</calcChain>
</file>

<file path=xl/comments1.xml><?xml version="1.0" encoding="utf-8"?>
<comments xmlns="http://schemas.openxmlformats.org/spreadsheetml/2006/main">
  <authors>
    <author>Chris Albright</author>
  </authors>
  <commentList>
    <comment ref="B5" authorId="0" shapeId="0">
      <text>
        <r>
          <rPr>
            <sz val="9"/>
            <color indexed="81"/>
            <rFont val="Tahoma"/>
            <family val="2"/>
          </rPr>
          <t xml:space="preserve">As indicated in the book, the sensitivity analyses on the last three sheets use a value of 4000 in this cell.
</t>
        </r>
      </text>
    </comment>
  </commentList>
</comments>
</file>

<file path=xl/sharedStrings.xml><?xml version="1.0" encoding="utf-8"?>
<sst xmlns="http://schemas.openxmlformats.org/spreadsheetml/2006/main" count="334" uniqueCount="133">
  <si>
    <t>Sales volume</t>
  </si>
  <si>
    <t>Unit margin</t>
  </si>
  <si>
    <t>Market</t>
  </si>
  <si>
    <t>Net revenue</t>
  </si>
  <si>
    <t>Name</t>
  </si>
  <si>
    <t>SheetRef</t>
  </si>
  <si>
    <t>GenInfo</t>
  </si>
  <si>
    <t>Def. Link</t>
  </si>
  <si>
    <t>EXT REFS</t>
  </si>
  <si>
    <t>Def. Form</t>
  </si>
  <si>
    <t>Calc Macro</t>
  </si>
  <si>
    <t>Highest#</t>
  </si>
  <si>
    <t>Ptree1 Compatibility</t>
  </si>
  <si>
    <t>Eval. Function</t>
  </si>
  <si>
    <t>Creation Version</t>
  </si>
  <si>
    <t>Required Version</t>
  </si>
  <si>
    <t>Recommended Version</t>
  </si>
  <si>
    <t>Last Modified By Version</t>
  </si>
  <si>
    <t>Output Label</t>
  </si>
  <si>
    <t>Output Value NF</t>
  </si>
  <si>
    <t>Output Prob NF</t>
  </si>
  <si>
    <t>Input Value NF</t>
  </si>
  <si>
    <t>Input Prob NF</t>
  </si>
  <si>
    <t>R-Value Ref.</t>
  </si>
  <si>
    <t>Anchor Cell</t>
  </si>
  <si>
    <t>Branch Name</t>
  </si>
  <si>
    <t>bformtype</t>
  </si>
  <si>
    <t>valformula</t>
  </si>
  <si>
    <t>pbformula</t>
  </si>
  <si>
    <t>distribution</t>
  </si>
  <si>
    <t>cumPayoffFunction</t>
  </si>
  <si>
    <t>link</t>
  </si>
  <si>
    <t>ENDNODEFORMULA</t>
  </si>
  <si>
    <t>VAL</t>
  </si>
  <si>
    <t>PB</t>
  </si>
  <si>
    <t>IntRefs</t>
  </si>
  <si>
    <t>RefRefs</t>
  </si>
  <si>
    <t>NodeNames</t>
  </si>
  <si>
    <t>Collapsed</t>
  </si>
  <si>
    <t>=</t>
  </si>
  <si>
    <t>6.2.0</t>
  </si>
  <si>
    <t>5.0.0</t>
  </si>
  <si>
    <t>&lt;NF&gt;</t>
  </si>
  <si>
    <t>Automatic</t>
  </si>
  <si>
    <t/>
  </si>
  <si>
    <t>DEFAULT</t>
  </si>
  <si>
    <t>0</t>
  </si>
  <si>
    <t>0,1,1,0,0,Exponential, 0,0,-1,0,-1,-1,.0001</t>
  </si>
  <si>
    <t>New Product Decisions</t>
  </si>
  <si>
    <t>2,0,0,2,2,3,0,0,0</t>
  </si>
  <si>
    <t>Yes</t>
  </si>
  <si>
    <t>No</t>
  </si>
  <si>
    <t>Market product?</t>
  </si>
  <si>
    <t>4,0,0,0,4,0,0</t>
  </si>
  <si>
    <t>Inputs</t>
  </si>
  <si>
    <t>Prior probability</t>
  </si>
  <si>
    <t>Good</t>
  </si>
  <si>
    <t>Bad</t>
  </si>
  <si>
    <t>Actual\Predicted</t>
  </si>
  <si>
    <t>Sum check</t>
  </si>
  <si>
    <t>4,0,0,0,3,0,0</t>
  </si>
  <si>
    <t>2,0,0,2,4,5,1,0,0</t>
  </si>
  <si>
    <t>1,0,0,2,6,7,3,0,0</t>
  </si>
  <si>
    <t>Prediction</t>
  </si>
  <si>
    <t>1,0,0,2,8,9,1,0,0</t>
  </si>
  <si>
    <t>2,0,0,2,10,13,2,0,0</t>
  </si>
  <si>
    <t>1,0,0,2,11,12,8,0,0</t>
  </si>
  <si>
    <t>4,0,0,0,10,0,0</t>
  </si>
  <si>
    <t>4,0,0,0,8,0,0</t>
  </si>
  <si>
    <t>2,0,0,2,14,17,2,0,0</t>
  </si>
  <si>
    <t>1,0,0,2,15,16,9,0,0</t>
  </si>
  <si>
    <t>4,0,0,0,14,0,0</t>
  </si>
  <si>
    <t>4,0,0,0,9,0,0</t>
  </si>
  <si>
    <t>Bayes' rule calculations</t>
  </si>
  <si>
    <t>Probabilities of predictions</t>
  </si>
  <si>
    <t>Posterior probabilities, given predictions</t>
  </si>
  <si>
    <t>Probabilities that indicate the accuracy of the predictions</t>
  </si>
  <si>
    <t>Cost of market research</t>
  </si>
  <si>
    <t>Fixed marketing cost</t>
  </si>
  <si>
    <t>Hire firm?</t>
  </si>
  <si>
    <t>PrecisionTree Sensitivity Analysis - Strategy Region</t>
  </si>
  <si>
    <r>
      <t>Output:</t>
    </r>
    <r>
      <rPr>
        <sz val="8"/>
        <color theme="1"/>
        <rFont val="Tahoma"/>
        <family val="2"/>
      </rPr>
      <t xml:space="preserve"> Decision Tree 'New Product Decisions' (Expected Value of Entire Model)</t>
    </r>
  </si>
  <si>
    <r>
      <t>Input:</t>
    </r>
    <r>
      <rPr>
        <sz val="8"/>
        <color theme="1"/>
        <rFont val="Tahoma"/>
        <family val="2"/>
      </rPr>
      <t xml:space="preserve"> Good (B9)</t>
    </r>
  </si>
  <si>
    <t>Strategy Region Data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</si>
  <si>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</si>
  <si>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</si>
  <si>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</si>
  <si>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</si>
  <si>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</si>
  <si>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</si>
  <si>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</si>
  <si>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</si>
  <si>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</si>
  <si>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Input</t>
  </si>
  <si>
    <t>Value</t>
  </si>
  <si>
    <t>Change (%)</t>
  </si>
  <si>
    <t>Good (B9)</t>
  </si>
  <si>
    <t>Fixed marketing cost (B5)</t>
  </si>
  <si>
    <t>Acme multistage new product decisions with an option to buy information</t>
  </si>
  <si>
    <r>
      <t>Performed By:</t>
    </r>
    <r>
      <rPr>
        <sz val="8"/>
        <color theme="1"/>
        <rFont val="Tahoma"/>
        <family val="2"/>
      </rPr>
      <t xml:space="preserve"> Chris</t>
    </r>
  </si>
  <si>
    <r>
      <t>Date:</t>
    </r>
    <r>
      <rPr>
        <sz val="8"/>
        <color theme="1"/>
        <rFont val="Tahoma"/>
        <family val="2"/>
      </rPr>
      <t xml:space="preserve"> Thursday, March 13, 2014 12:34:49 PM</t>
    </r>
  </si>
  <si>
    <r>
      <t>Input:</t>
    </r>
    <r>
      <rPr>
        <sz val="8"/>
        <color theme="1"/>
        <rFont val="Tahoma"/>
        <family val="2"/>
      </rPr>
      <t xml:space="preserve"> Sales volume (C9)</t>
    </r>
  </si>
  <si>
    <r>
      <t>Date:</t>
    </r>
    <r>
      <rPr>
        <sz val="8"/>
        <color theme="1"/>
        <rFont val="Tahoma"/>
        <family val="2"/>
      </rPr>
      <t xml:space="preserve"> Thursday, March 13, 2014 12:34:50 PM</t>
    </r>
  </si>
  <si>
    <r>
      <t>Input:</t>
    </r>
    <r>
      <rPr>
        <sz val="8"/>
        <color theme="1"/>
        <rFont val="Tahoma"/>
        <family val="2"/>
      </rPr>
      <t xml:space="preserve"> Unit margin (B6)</t>
    </r>
  </si>
  <si>
    <r>
      <t>Input:</t>
    </r>
    <r>
      <rPr>
        <sz val="8"/>
        <color theme="1"/>
        <rFont val="Tahoma"/>
        <family val="2"/>
      </rPr>
      <t xml:space="preserve"> Fixed marketing cost (B5)</t>
    </r>
  </si>
  <si>
    <t>#10</t>
  </si>
  <si>
    <t>#11</t>
  </si>
  <si>
    <r>
      <t>Date:</t>
    </r>
    <r>
      <rPr>
        <sz val="8"/>
        <color theme="1"/>
        <rFont val="Tahoma"/>
        <family val="2"/>
      </rPr>
      <t xml:space="preserve"> Thursday, March 13, 2014 12:34:51 PM</t>
    </r>
  </si>
  <si>
    <r>
      <t>Input:</t>
    </r>
    <r>
      <rPr>
        <sz val="8"/>
        <color theme="1"/>
        <rFont val="Tahoma"/>
        <family val="2"/>
      </rPr>
      <t xml:space="preserve"> Good (B14)</t>
    </r>
  </si>
  <si>
    <t>PrecisionTree Sensitivity Analysis - Tornado Graph</t>
  </si>
  <si>
    <t>Tornado Graph Data</t>
  </si>
  <si>
    <t>Decision Tree 'New Product Decisions' (Expected Value of Entire Model)</t>
  </si>
  <si>
    <t>Rank</t>
  </si>
  <si>
    <t>Input Name</t>
  </si>
  <si>
    <t>Cell</t>
  </si>
  <si>
    <t>Minimum</t>
  </si>
  <si>
    <t>Output</t>
  </si>
  <si>
    <t>Maximum</t>
  </si>
  <si>
    <t>B9</t>
  </si>
  <si>
    <t>Sales volume (C9)</t>
  </si>
  <si>
    <t>C9</t>
  </si>
  <si>
    <t>Unit margin (B6)</t>
  </si>
  <si>
    <t>B6</t>
  </si>
  <si>
    <t>B5</t>
  </si>
  <si>
    <t>Good (B14)</t>
  </si>
  <si>
    <t>B14</t>
  </si>
  <si>
    <t>PrecisionTree Sensitivity Analysis - Spider Graph</t>
  </si>
  <si>
    <r>
      <t>Date:</t>
    </r>
    <r>
      <rPr>
        <sz val="8"/>
        <color theme="1"/>
        <rFont val="Tahoma"/>
        <family val="2"/>
      </rPr>
      <t xml:space="preserve"> Thursday, March 13, 2014 12:34:52 PM</t>
    </r>
  </si>
  <si>
    <t>Spider Graph Data</t>
  </si>
  <si>
    <t>Step</t>
  </si>
  <si>
    <t>Change</t>
  </si>
  <si>
    <t>Input Variation</t>
  </si>
  <si>
    <t>Output Variation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</si>
</sst>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[&gt;0.00001]0.0###%;[=0]0.0%;0.00E+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8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8000"/>
      <name val="Calibri"/>
      <family val="2"/>
      <scheme val="minor"/>
    </font>
    <font>
      <sz val="8"/>
      <color rgb="FF008000"/>
      <name val="Calibri"/>
      <family val="2"/>
      <scheme val="minor"/>
    </font>
    <font>
      <b/>
      <sz val="8"/>
      <color rgb="FF800000"/>
      <name val="Calibri"/>
      <family val="2"/>
      <scheme val="minor"/>
    </font>
    <font>
      <sz val="8"/>
      <color rgb="FF800000"/>
      <name val="Calibri"/>
      <family val="2"/>
      <scheme val="minor"/>
    </font>
    <font>
      <sz val="8"/>
      <color theme="1"/>
      <name val="Tahoma"/>
      <family val="2"/>
    </font>
    <font>
      <b/>
      <sz val="14"/>
      <color theme="1"/>
      <name val="Tahoma"/>
      <family val="2"/>
    </font>
    <font>
      <b/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22"/>
      </right>
      <top style="medium">
        <color indexed="64"/>
      </top>
      <bottom/>
      <diagonal/>
    </border>
    <border>
      <left/>
      <right style="thin">
        <color indexed="22"/>
      </right>
      <top/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medium">
        <color rgb="FF000000"/>
      </bottom>
      <diagonal/>
    </border>
    <border>
      <left style="thin">
        <color indexed="22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808080"/>
      </bottom>
      <diagonal/>
    </border>
    <border>
      <left style="thin">
        <color indexed="22"/>
      </left>
      <right/>
      <top style="medium">
        <color indexed="64"/>
      </top>
      <bottom style="thin">
        <color rgb="FF808080"/>
      </bottom>
      <diagonal/>
    </border>
    <border>
      <left/>
      <right style="medium">
        <color rgb="FF000000"/>
      </right>
      <top style="medium">
        <color indexed="64"/>
      </top>
      <bottom style="thin">
        <color rgb="FF80808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/>
      <top style="thin">
        <color rgb="FF808080"/>
      </top>
      <bottom/>
      <diagonal/>
    </border>
    <border>
      <left/>
      <right style="thin">
        <color indexed="22"/>
      </right>
      <top style="thin">
        <color rgb="FF808080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medium">
        <color rgb="FF000000"/>
      </right>
      <top/>
      <bottom style="thin">
        <color indexed="22"/>
      </bottom>
      <diagonal/>
    </border>
    <border>
      <left style="medium">
        <color rgb="FF000000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NumberFormat="1" applyAlignment="1">
      <alignment horizontal="left"/>
    </xf>
    <xf numFmtId="165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1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9" fillId="2" borderId="0" xfId="0" applyFont="1" applyFill="1" applyBorder="1"/>
    <xf numFmtId="0" fontId="8" fillId="2" borderId="0" xfId="0" applyFont="1" applyFill="1" applyBorder="1"/>
    <xf numFmtId="0" fontId="8" fillId="2" borderId="2" xfId="0" applyFont="1" applyFill="1" applyBorder="1"/>
    <xf numFmtId="0" fontId="9" fillId="2" borderId="0" xfId="0" quotePrefix="1" applyFont="1" applyFill="1" applyBorder="1"/>
    <xf numFmtId="0" fontId="10" fillId="2" borderId="0" xfId="0" applyFont="1" applyFill="1" applyBorder="1"/>
    <xf numFmtId="0" fontId="10" fillId="2" borderId="2" xfId="0" applyFont="1" applyFill="1" applyBorder="1"/>
    <xf numFmtId="0" fontId="12" fillId="0" borderId="1" xfId="0" applyNumberFormat="1" applyFont="1" applyBorder="1" applyAlignment="1">
      <alignment horizontal="center"/>
    </xf>
    <xf numFmtId="0" fontId="12" fillId="0" borderId="13" xfId="0" applyNumberFormat="1" applyFont="1" applyBorder="1" applyAlignment="1">
      <alignment horizontal="center"/>
    </xf>
    <xf numFmtId="0" fontId="12" fillId="0" borderId="14" xfId="0" applyNumberFormat="1" applyFont="1" applyBorder="1" applyAlignment="1">
      <alignment horizontal="left"/>
    </xf>
    <xf numFmtId="0" fontId="12" fillId="0" borderId="15" xfId="0" applyNumberFormat="1" applyFont="1" applyBorder="1" applyAlignment="1">
      <alignment horizontal="left"/>
    </xf>
    <xf numFmtId="0" fontId="12" fillId="0" borderId="16" xfId="0" applyNumberFormat="1" applyFont="1" applyBorder="1" applyAlignment="1">
      <alignment horizontal="center" vertical="top"/>
    </xf>
    <xf numFmtId="0" fontId="12" fillId="0" borderId="17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10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2" fontId="3" fillId="0" borderId="10" xfId="0" applyNumberFormat="1" applyFont="1" applyBorder="1" applyAlignment="1">
      <alignment horizontal="right" vertical="top"/>
    </xf>
    <xf numFmtId="0" fontId="12" fillId="0" borderId="20" xfId="0" applyNumberFormat="1" applyFont="1" applyBorder="1" applyAlignment="1">
      <alignment horizontal="center"/>
    </xf>
    <xf numFmtId="10" fontId="3" fillId="0" borderId="21" xfId="0" applyNumberFormat="1" applyFont="1" applyBorder="1" applyAlignment="1">
      <alignment horizontal="right" vertical="top"/>
    </xf>
    <xf numFmtId="10" fontId="3" fillId="0" borderId="22" xfId="0" applyNumberFormat="1" applyFont="1" applyBorder="1" applyAlignment="1">
      <alignment horizontal="right" vertical="top"/>
    </xf>
    <xf numFmtId="10" fontId="3" fillId="0" borderId="4" xfId="0" applyNumberFormat="1" applyFont="1" applyBorder="1" applyAlignment="1">
      <alignment horizontal="right" vertical="top"/>
    </xf>
    <xf numFmtId="10" fontId="3" fillId="0" borderId="11" xfId="0" applyNumberFormat="1" applyFont="1" applyBorder="1" applyAlignment="1">
      <alignment horizontal="right" vertical="top"/>
    </xf>
    <xf numFmtId="0" fontId="12" fillId="0" borderId="19" xfId="0" applyNumberFormat="1" applyFont="1" applyBorder="1" applyAlignment="1">
      <alignment horizontal="center"/>
    </xf>
    <xf numFmtId="0" fontId="11" fillId="3" borderId="6" xfId="0" quotePrefix="1" applyNumberFormat="1" applyFont="1" applyFill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2" fillId="0" borderId="18" xfId="0" applyNumberFormat="1" applyFont="1" applyBorder="1" applyAlignment="1">
      <alignment horizontal="center"/>
    </xf>
    <xf numFmtId="0" fontId="12" fillId="0" borderId="19" xfId="0" applyNumberFormat="1" applyFont="1" applyBorder="1" applyAlignment="1">
      <alignment horizontal="center"/>
    </xf>
    <xf numFmtId="0" fontId="12" fillId="0" borderId="23" xfId="0" applyNumberFormat="1" applyFont="1" applyBorder="1" applyAlignment="1">
      <alignment horizontal="center"/>
    </xf>
    <xf numFmtId="0" fontId="12" fillId="0" borderId="5" xfId="0" applyNumberFormat="1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12" fillId="0" borderId="25" xfId="0" applyNumberFormat="1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12" fillId="0" borderId="28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right" vertical="top"/>
    </xf>
    <xf numFmtId="0" fontId="3" fillId="0" borderId="11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164" fontId="3" fillId="0" borderId="10" xfId="0" applyNumberFormat="1" applyFont="1" applyBorder="1" applyAlignment="1">
      <alignment horizontal="right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9" xfId="0" applyNumberFormat="1" applyFont="1" applyBorder="1" applyAlignment="1">
      <alignment horizontal="center" vertical="top"/>
    </xf>
    <xf numFmtId="0" fontId="3" fillId="3" borderId="3" xfId="0" quotePrefix="1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2" fillId="0" borderId="27" xfId="0" applyNumberFormat="1" applyFont="1" applyBorder="1" applyAlignment="1">
      <alignment horizontal="center"/>
    </xf>
    <xf numFmtId="0" fontId="12" fillId="0" borderId="3" xfId="0" applyNumberFormat="1" applyFont="1" applyBorder="1" applyAlignment="1">
      <alignment horizontal="center"/>
    </xf>
    <xf numFmtId="0" fontId="12" fillId="0" borderId="0" xfId="0" applyNumberFormat="1" applyFont="1" applyBorder="1" applyAlignment="1">
      <alignment horizontal="center"/>
    </xf>
    <xf numFmtId="0" fontId="12" fillId="0" borderId="4" xfId="0" applyNumberFormat="1" applyFont="1" applyBorder="1" applyAlignment="1">
      <alignment horizontal="center"/>
    </xf>
    <xf numFmtId="0" fontId="12" fillId="0" borderId="12" xfId="0" applyNumberFormat="1" applyFont="1" applyBorder="1" applyAlignment="1">
      <alignment horizontal="center"/>
    </xf>
    <xf numFmtId="0" fontId="12" fillId="0" borderId="1" xfId="0" applyNumberFormat="1" applyFont="1" applyBorder="1" applyAlignment="1">
      <alignment horizontal="left"/>
    </xf>
    <xf numFmtId="0" fontId="12" fillId="0" borderId="21" xfId="0" applyNumberFormat="1" applyFont="1" applyBorder="1" applyAlignment="1">
      <alignment horizontal="center"/>
    </xf>
    <xf numFmtId="0" fontId="12" fillId="0" borderId="20" xfId="0" applyNumberFormat="1" applyFont="1" applyBorder="1" applyAlignment="1">
      <alignment horizontal="left"/>
    </xf>
    <xf numFmtId="0" fontId="0" fillId="0" borderId="28" xfId="0" applyBorder="1" applyAlignment="1">
      <alignment horizontal="center"/>
    </xf>
    <xf numFmtId="0" fontId="12" fillId="0" borderId="29" xfId="0" applyNumberFormat="1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3" fillId="0" borderId="21" xfId="0" applyNumberFormat="1" applyFont="1" applyBorder="1" applyAlignment="1">
      <alignment horizontal="right" vertical="top"/>
    </xf>
    <xf numFmtId="0" fontId="3" fillId="0" borderId="22" xfId="0" applyNumberFormat="1" applyFont="1" applyBorder="1" applyAlignment="1">
      <alignment horizontal="right" vertical="top"/>
    </xf>
    <xf numFmtId="0" fontId="0" fillId="0" borderId="5" xfId="0" applyBorder="1" applyAlignment="1">
      <alignment horizontal="center"/>
    </xf>
    <xf numFmtId="0" fontId="3" fillId="0" borderId="0" xfId="0" quotePrefix="1" applyNumberFormat="1" applyFont="1" applyBorder="1" applyAlignment="1">
      <alignment horizontal="left" vertical="top" wrapText="1"/>
    </xf>
    <xf numFmtId="0" fontId="3" fillId="0" borderId="21" xfId="0" quotePrefix="1" applyNumberFormat="1" applyFont="1" applyBorder="1" applyAlignment="1">
      <alignment horizontal="left" vertical="top"/>
    </xf>
    <xf numFmtId="0" fontId="3" fillId="0" borderId="10" xfId="0" quotePrefix="1" applyNumberFormat="1" applyFont="1" applyBorder="1" applyAlignment="1">
      <alignment horizontal="left" vertical="top" wrapText="1"/>
    </xf>
    <xf numFmtId="0" fontId="3" fillId="0" borderId="22" xfId="0" quotePrefix="1" applyNumberFormat="1" applyFont="1" applyBorder="1" applyAlignment="1">
      <alignment horizontal="left" vertical="top"/>
    </xf>
    <xf numFmtId="0" fontId="12" fillId="0" borderId="12" xfId="0" applyNumberFormat="1" applyFont="1" applyBorder="1" applyAlignment="1">
      <alignment horizontal="left"/>
    </xf>
    <xf numFmtId="0" fontId="3" fillId="0" borderId="21" xfId="0" applyNumberFormat="1" applyFont="1" applyBorder="1" applyAlignment="1">
      <alignment horizontal="center" vertical="top"/>
    </xf>
    <xf numFmtId="0" fontId="3" fillId="0" borderId="22" xfId="0" applyNumberFormat="1" applyFont="1" applyBorder="1" applyAlignment="1">
      <alignment horizontal="center" vertical="top"/>
    </xf>
    <xf numFmtId="0" fontId="0" fillId="0" borderId="19" xfId="0" applyBorder="1" applyAlignment="1">
      <alignment horizontal="center"/>
    </xf>
    <xf numFmtId="0" fontId="0" fillId="0" borderId="3" xfId="0" applyBorder="1" applyAlignment="1">
      <alignment horizontal="left" vertical="top" wrapText="1"/>
    </xf>
    <xf numFmtId="0" fontId="3" fillId="0" borderId="31" xfId="0" quotePrefix="1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32" xfId="0" quotePrefix="1" applyNumberFormat="1" applyFont="1" applyBorder="1" applyAlignment="1">
      <alignment horizontal="left" vertical="top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/>
    </xf>
    <xf numFmtId="0" fontId="3" fillId="0" borderId="35" xfId="0" applyNumberFormat="1" applyFont="1" applyBorder="1" applyAlignment="1">
      <alignment horizontal="center" vertical="top"/>
    </xf>
    <xf numFmtId="0" fontId="3" fillId="0" borderId="34" xfId="0" applyNumberFormat="1" applyFont="1" applyBorder="1" applyAlignment="1">
      <alignment horizontal="right" vertical="top"/>
    </xf>
    <xf numFmtId="10" fontId="3" fillId="0" borderId="35" xfId="0" applyNumberFormat="1" applyFont="1" applyBorder="1" applyAlignment="1">
      <alignment horizontal="right" vertical="top"/>
    </xf>
    <xf numFmtId="10" fontId="3" fillId="0" borderId="36" xfId="0" applyNumberFormat="1" applyFont="1" applyBorder="1" applyAlignment="1">
      <alignment horizontal="right" vertical="top"/>
    </xf>
    <xf numFmtId="0" fontId="3" fillId="0" borderId="37" xfId="0" quotePrefix="1" applyNumberFormat="1" applyFont="1" applyBorder="1" applyAlignment="1">
      <alignment horizontal="left" vertical="top" wrapText="1"/>
    </xf>
    <xf numFmtId="0" fontId="3" fillId="0" borderId="38" xfId="0" quotePrefix="1" applyNumberFormat="1" applyFont="1" applyBorder="1" applyAlignment="1">
      <alignment horizontal="left" vertical="top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Strategy Region of Decision Tree 'New Product Decisions'</a:t>
            </a:r>
            <a:r>
              <a:rPr lang="en-US" sz="800" b="0" i="0" u="none" strike="noStrike" baseline="0">
                <a:solidFill>
                  <a:srgbClr val="000000"/>
                </a:solidFill>
                <a:latin typeface="+mn-lt"/>
                <a:ea typeface="+mn-lt"/>
                <a:cs typeface="+mn-lt"/>
              </a:rPr>
              <a:t>
Expected Value of Node 'Hire firm?' (B40)
With Variation of Good (B9) 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5700934579439252E-2"/>
          <c:y val="0.17946339847631665"/>
          <c:w val="0.83876168224299064"/>
          <c:h val="0.7252565771113656"/>
        </c:manualLayout>
      </c:layout>
      <c:scatterChart>
        <c:scatterStyle val="lineMarker"/>
        <c:varyColors val="0"/>
        <c:ser>
          <c:idx val="0"/>
          <c:order val="0"/>
          <c:tx>
            <c:v>Yes</c:v>
          </c:tx>
          <c:spPr>
            <a:ln w="254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'Strategy B9'!$C$32:$C$40</c:f>
              <c:numCache>
                <c:formatCode>0.00</c:formatCode>
                <c:ptCount val="9"/>
                <c:pt idx="0">
                  <c:v>0.2</c:v>
                </c:pt>
                <c:pt idx="1">
                  <c:v>0.25</c:v>
                </c:pt>
                <c:pt idx="2">
                  <c:v>0.3</c:v>
                </c:pt>
                <c:pt idx="3">
                  <c:v>0.35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0.54999999999999993</c:v>
                </c:pt>
                <c:pt idx="8">
                  <c:v>0.6</c:v>
                </c:pt>
              </c:numCache>
            </c:numRef>
          </c:xVal>
          <c:yVal>
            <c:numRef>
              <c:f>'Strategy B9'!$E$32:$E$40</c:f>
              <c:numCache>
                <c:formatCode>General</c:formatCode>
                <c:ptCount val="9"/>
                <c:pt idx="0">
                  <c:v>410.00000000000028</c:v>
                </c:pt>
                <c:pt idx="1">
                  <c:v>715.00000000000011</c:v>
                </c:pt>
                <c:pt idx="2">
                  <c:v>1019.9999999999999</c:v>
                </c:pt>
                <c:pt idx="3">
                  <c:v>1324.9999999999995</c:v>
                </c:pt>
                <c:pt idx="4">
                  <c:v>1630.0000000000002</c:v>
                </c:pt>
                <c:pt idx="5">
                  <c:v>1935.0000000000002</c:v>
                </c:pt>
                <c:pt idx="6">
                  <c:v>2240.0000000000005</c:v>
                </c:pt>
                <c:pt idx="7">
                  <c:v>2599.9999999999991</c:v>
                </c:pt>
                <c:pt idx="8">
                  <c:v>3049.9999999999995</c:v>
                </c:pt>
              </c:numCache>
            </c:numRef>
          </c:yVal>
          <c:smooth val="0"/>
        </c:ser>
        <c:ser>
          <c:idx val="1"/>
          <c:order val="1"/>
          <c:tx>
            <c:v>No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'Strategy B9'!$C$32:$C$40</c:f>
              <c:numCache>
                <c:formatCode>0.00</c:formatCode>
                <c:ptCount val="9"/>
                <c:pt idx="0">
                  <c:v>0.2</c:v>
                </c:pt>
                <c:pt idx="1">
                  <c:v>0.25</c:v>
                </c:pt>
                <c:pt idx="2">
                  <c:v>0.3</c:v>
                </c:pt>
                <c:pt idx="3">
                  <c:v>0.35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0.54999999999999993</c:v>
                </c:pt>
                <c:pt idx="8">
                  <c:v>0.6</c:v>
                </c:pt>
              </c:numCache>
            </c:numRef>
          </c:xVal>
          <c:yVal>
            <c:numRef>
              <c:f>'Strategy B9'!$G$32:$G$40</c:f>
              <c:numCache>
                <c:formatCode>General</c:formatCode>
                <c:ptCount val="9"/>
                <c:pt idx="0">
                  <c:v>0</c:v>
                </c:pt>
                <c:pt idx="1">
                  <c:v>50</c:v>
                </c:pt>
                <c:pt idx="2">
                  <c:v>500</c:v>
                </c:pt>
                <c:pt idx="3">
                  <c:v>949.99999999999977</c:v>
                </c:pt>
                <c:pt idx="4">
                  <c:v>1400.0000000000002</c:v>
                </c:pt>
                <c:pt idx="5">
                  <c:v>1850</c:v>
                </c:pt>
                <c:pt idx="6">
                  <c:v>2300</c:v>
                </c:pt>
                <c:pt idx="7">
                  <c:v>2749.9999999999995</c:v>
                </c:pt>
                <c:pt idx="8">
                  <c:v>3200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5248880"/>
        <c:axId val="1015257112"/>
      </c:scatterChart>
      <c:valAx>
        <c:axId val="1015248880"/>
        <c:scaling>
          <c:orientation val="minMax"/>
          <c:max val="0.65000000000000013"/>
          <c:min val="0.15000000000000002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Good (B9)</a:t>
                </a:r>
              </a:p>
            </c:rich>
          </c:tx>
          <c:layout>
            <c:manualLayout>
              <c:xMode val="edge"/>
              <c:yMode val="edge"/>
              <c:x val="0.39980719699757156"/>
              <c:y val="0.9212817510100073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1015257112"/>
        <c:crossesAt val="-1.0000000000000001E+300"/>
        <c:crossBetween val="midCat"/>
        <c:majorUnit val="5.000000000000001E-2"/>
      </c:valAx>
      <c:valAx>
        <c:axId val="1015257112"/>
        <c:scaling>
          <c:orientation val="minMax"/>
          <c:max val="3500"/>
          <c:min val="-50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Expected Value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1015248880"/>
        <c:crossesAt val="-1.0000000000000001E+300"/>
        <c:crossBetween val="midCat"/>
        <c:majorUnit val="500"/>
      </c:valAx>
    </c:plotArea>
    <c:legend>
      <c:legendPos val="r"/>
      <c:layout/>
      <c:overlay val="0"/>
      <c:spPr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25400"/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Strategy Region of Decision Tree 'New Product Decisions'</a:t>
            </a:r>
            <a:r>
              <a:rPr lang="en-US" sz="800" b="0" i="0" u="none" strike="noStrike" baseline="0">
                <a:solidFill>
                  <a:srgbClr val="000000"/>
                </a:solidFill>
                <a:latin typeface="+mn-lt"/>
                <a:ea typeface="+mn-lt"/>
                <a:cs typeface="+mn-lt"/>
              </a:rPr>
              <a:t>
Expected Value of Node 'Hire firm?' (B40)
With Variation of Sales volume (C9) 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5700934579439252E-2"/>
          <c:y val="0.17946339847631665"/>
          <c:w val="0.83876168224299064"/>
          <c:h val="0.73188128728029567"/>
        </c:manualLayout>
      </c:layout>
      <c:scatterChart>
        <c:scatterStyle val="lineMarker"/>
        <c:varyColors val="0"/>
        <c:ser>
          <c:idx val="0"/>
          <c:order val="0"/>
          <c:tx>
            <c:v>Yes</c:v>
          </c:tx>
          <c:spPr>
            <a:ln w="254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'Strategy C9'!$C$32:$C$38</c:f>
              <c:numCache>
                <c:formatCode>General</c:formatCode>
                <c:ptCount val="7"/>
                <c:pt idx="0">
                  <c:v>400</c:v>
                </c:pt>
                <c:pt idx="1">
                  <c:v>450</c:v>
                </c:pt>
                <c:pt idx="2">
                  <c:v>500</c:v>
                </c:pt>
                <c:pt idx="3">
                  <c:v>550</c:v>
                </c:pt>
                <c:pt idx="4">
                  <c:v>600</c:v>
                </c:pt>
                <c:pt idx="5">
                  <c:v>650</c:v>
                </c:pt>
                <c:pt idx="6">
                  <c:v>700</c:v>
                </c:pt>
              </c:numCache>
            </c:numRef>
          </c:xVal>
          <c:yVal>
            <c:numRef>
              <c:f>'Strategy C9'!$E$32:$E$38</c:f>
              <c:numCache>
                <c:formatCode>General</c:formatCode>
                <c:ptCount val="7"/>
                <c:pt idx="0">
                  <c:v>478.00000000000011</c:v>
                </c:pt>
                <c:pt idx="1">
                  <c:v>766.00000000000011</c:v>
                </c:pt>
                <c:pt idx="2">
                  <c:v>1054</c:v>
                </c:pt>
                <c:pt idx="3">
                  <c:v>1342.0000000000002</c:v>
                </c:pt>
                <c:pt idx="4">
                  <c:v>1630.0000000000002</c:v>
                </c:pt>
                <c:pt idx="5">
                  <c:v>1918.0000000000002</c:v>
                </c:pt>
                <c:pt idx="6">
                  <c:v>2206</c:v>
                </c:pt>
              </c:numCache>
            </c:numRef>
          </c:yVal>
          <c:smooth val="0"/>
        </c:ser>
        <c:ser>
          <c:idx val="1"/>
          <c:order val="1"/>
          <c:tx>
            <c:v>No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'Strategy C9'!$C$32:$C$38</c:f>
              <c:numCache>
                <c:formatCode>General</c:formatCode>
                <c:ptCount val="7"/>
                <c:pt idx="0">
                  <c:v>400</c:v>
                </c:pt>
                <c:pt idx="1">
                  <c:v>450</c:v>
                </c:pt>
                <c:pt idx="2">
                  <c:v>500</c:v>
                </c:pt>
                <c:pt idx="3">
                  <c:v>550</c:v>
                </c:pt>
                <c:pt idx="4">
                  <c:v>600</c:v>
                </c:pt>
                <c:pt idx="5">
                  <c:v>650</c:v>
                </c:pt>
                <c:pt idx="6">
                  <c:v>700</c:v>
                </c:pt>
              </c:numCache>
            </c:numRef>
          </c:xVal>
          <c:yVal>
            <c:numRef>
              <c:f>'Strategy C9'!$G$32:$G$38</c:f>
              <c:numCache>
                <c:formatCode>General</c:formatCode>
                <c:ptCount val="7"/>
                <c:pt idx="0">
                  <c:v>0</c:v>
                </c:pt>
                <c:pt idx="1">
                  <c:v>320.00000000000011</c:v>
                </c:pt>
                <c:pt idx="2">
                  <c:v>680.00000000000011</c:v>
                </c:pt>
                <c:pt idx="3">
                  <c:v>1040.0000000000002</c:v>
                </c:pt>
                <c:pt idx="4">
                  <c:v>1400.0000000000002</c:v>
                </c:pt>
                <c:pt idx="5">
                  <c:v>1760.0000000000002</c:v>
                </c:pt>
                <c:pt idx="6">
                  <c:v>2120.0000000000005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378872"/>
        <c:axId val="455383576"/>
      </c:scatterChart>
      <c:valAx>
        <c:axId val="455378872"/>
        <c:scaling>
          <c:orientation val="minMax"/>
          <c:max val="750"/>
          <c:min val="350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Sales volume (C9)</a:t>
                </a:r>
              </a:p>
            </c:rich>
          </c:tx>
          <c:layout>
            <c:manualLayout>
              <c:xMode val="edge"/>
              <c:yMode val="edge"/>
              <c:x val="0.370917102067849"/>
              <c:y val="0.9212817510100073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455383576"/>
        <c:crossesAt val="-1.0000000000000001E+300"/>
        <c:crossBetween val="midCat"/>
        <c:majorUnit val="50"/>
      </c:valAx>
      <c:valAx>
        <c:axId val="455383576"/>
        <c:scaling>
          <c:orientation val="minMax"/>
          <c:max val="2500"/>
          <c:min val="-50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Expected Value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55378872"/>
        <c:crossesAt val="-1.0000000000000001E+300"/>
        <c:crossBetween val="midCat"/>
        <c:majorUnit val="500"/>
      </c:valAx>
    </c:plotArea>
    <c:legend>
      <c:legendPos val="r"/>
      <c:layout/>
      <c:overlay val="0"/>
      <c:spPr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254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Strategy Region of Decision Tree 'New Product Decisions'</a:t>
            </a:r>
            <a:r>
              <a:rPr lang="en-US" sz="800" b="0" i="0" u="none" strike="noStrike" baseline="0">
                <a:solidFill>
                  <a:srgbClr val="000000"/>
                </a:solidFill>
                <a:latin typeface="+mn-lt"/>
                <a:ea typeface="+mn-lt"/>
                <a:cs typeface="+mn-lt"/>
              </a:rPr>
              <a:t>
Expected Value of Node 'Hire firm?' (B40)
With Variation of Unit margin (B6) 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5700934579439252E-2"/>
          <c:y val="0.17946339847631665"/>
          <c:w val="0.83876168224299064"/>
          <c:h val="0.73188128728029567"/>
        </c:manualLayout>
      </c:layout>
      <c:scatterChart>
        <c:scatterStyle val="lineMarker"/>
        <c:varyColors val="0"/>
        <c:ser>
          <c:idx val="0"/>
          <c:order val="0"/>
          <c:tx>
            <c:v>Yes</c:v>
          </c:tx>
          <c:spPr>
            <a:ln w="254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'Strategy B6'!$C$32:$C$38</c:f>
              <c:numCache>
                <c:formatCode>"$"#,##0</c:formatCode>
                <c:ptCount val="7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</c:numCache>
            </c:numRef>
          </c:xVal>
          <c:yVal>
            <c:numRef>
              <c:f>'Strategy B6'!$E$32:$E$38</c:f>
              <c:numCache>
                <c:formatCode>General</c:formatCode>
                <c:ptCount val="7"/>
                <c:pt idx="0">
                  <c:v>1000.0000000000002</c:v>
                </c:pt>
                <c:pt idx="1">
                  <c:v>1210.0000000000002</c:v>
                </c:pt>
                <c:pt idx="2">
                  <c:v>1420.0000000000002</c:v>
                </c:pt>
                <c:pt idx="3">
                  <c:v>1630.0000000000002</c:v>
                </c:pt>
                <c:pt idx="4">
                  <c:v>1840.0000000000002</c:v>
                </c:pt>
                <c:pt idx="5">
                  <c:v>2050</c:v>
                </c:pt>
                <c:pt idx="6">
                  <c:v>2260</c:v>
                </c:pt>
              </c:numCache>
            </c:numRef>
          </c:yVal>
          <c:smooth val="0"/>
        </c:ser>
        <c:ser>
          <c:idx val="1"/>
          <c:order val="1"/>
          <c:tx>
            <c:v>No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'Strategy B6'!$C$32:$C$38</c:f>
              <c:numCache>
                <c:formatCode>"$"#,##0</c:formatCode>
                <c:ptCount val="7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</c:numCache>
            </c:numRef>
          </c:xVal>
          <c:yVal>
            <c:numRef>
              <c:f>'Strategy B6'!$G$32:$G$38</c:f>
              <c:numCache>
                <c:formatCode>General</c:formatCode>
                <c:ptCount val="7"/>
                <c:pt idx="0">
                  <c:v>500.00000000000017</c:v>
                </c:pt>
                <c:pt idx="1">
                  <c:v>800.00000000000023</c:v>
                </c:pt>
                <c:pt idx="2">
                  <c:v>1100.0000000000002</c:v>
                </c:pt>
                <c:pt idx="3">
                  <c:v>1400.0000000000002</c:v>
                </c:pt>
                <c:pt idx="4">
                  <c:v>1700.0000000000002</c:v>
                </c:pt>
                <c:pt idx="5">
                  <c:v>2000.0000000000002</c:v>
                </c:pt>
                <c:pt idx="6">
                  <c:v>2300.0000000000005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5297096"/>
        <c:axId val="1015289256"/>
      </c:scatterChart>
      <c:valAx>
        <c:axId val="1015297096"/>
        <c:scaling>
          <c:orientation val="minMax"/>
          <c:max val="22"/>
          <c:min val="14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Unit margin (B6)</a:t>
                </a:r>
              </a:p>
            </c:rich>
          </c:tx>
          <c:layout>
            <c:manualLayout>
              <c:xMode val="edge"/>
              <c:yMode val="edge"/>
              <c:x val="0.37551990580616673"/>
              <c:y val="0.92128175101000731"/>
            </c:manualLayout>
          </c:layout>
          <c:overlay val="0"/>
        </c:title>
        <c:numFmt formatCode="&quot;$&quot;#,##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1015289256"/>
        <c:crossesAt val="-1.0000000000000001E+300"/>
        <c:crossBetween val="midCat"/>
        <c:majorUnit val="1"/>
      </c:valAx>
      <c:valAx>
        <c:axId val="1015289256"/>
        <c:scaling>
          <c:orientation val="minMax"/>
          <c:max val="2400"/>
          <c:min val="40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Expected Value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1015297096"/>
        <c:crossesAt val="-1.0000000000000001E+300"/>
        <c:crossBetween val="midCat"/>
        <c:majorUnit val="200"/>
      </c:valAx>
    </c:plotArea>
    <c:legend>
      <c:legendPos val="r"/>
      <c:layout/>
      <c:overlay val="0"/>
      <c:spPr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25400"/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Strategy Region of Decision Tree 'New Product Decisions'</a:t>
            </a:r>
            <a:r>
              <a:rPr lang="en-US" sz="800" b="0" i="0" u="none" strike="noStrike" baseline="0">
                <a:solidFill>
                  <a:srgbClr val="000000"/>
                </a:solidFill>
                <a:latin typeface="+mn-lt"/>
                <a:ea typeface="+mn-lt"/>
                <a:cs typeface="+mn-lt"/>
              </a:rPr>
              <a:t>
Expected Value of Node 'Hire firm?' (B40)
With Variation of Fixed marketing cost (B5) 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5700934579439252E-2"/>
          <c:y val="0.17946339847631665"/>
          <c:w val="0.83876168224299064"/>
          <c:h val="0.69875773643564509"/>
        </c:manualLayout>
      </c:layout>
      <c:scatterChart>
        <c:scatterStyle val="lineMarker"/>
        <c:varyColors val="0"/>
        <c:ser>
          <c:idx val="0"/>
          <c:order val="0"/>
          <c:tx>
            <c:v>Yes</c:v>
          </c:tx>
          <c:spPr>
            <a:ln w="254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'Strategy B5'!$C$32:$C$42</c:f>
              <c:numCache>
                <c:formatCode>"$"#,##0</c:formatCode>
                <c:ptCount val="11"/>
                <c:pt idx="0">
                  <c:v>3000</c:v>
                </c:pt>
                <c:pt idx="1">
                  <c:v>3200</c:v>
                </c:pt>
                <c:pt idx="2">
                  <c:v>3400</c:v>
                </c:pt>
                <c:pt idx="3">
                  <c:v>3600</c:v>
                </c:pt>
                <c:pt idx="4">
                  <c:v>3800</c:v>
                </c:pt>
                <c:pt idx="5">
                  <c:v>4000</c:v>
                </c:pt>
                <c:pt idx="6">
                  <c:v>4200</c:v>
                </c:pt>
                <c:pt idx="7">
                  <c:v>4400</c:v>
                </c:pt>
                <c:pt idx="8">
                  <c:v>4600</c:v>
                </c:pt>
                <c:pt idx="9">
                  <c:v>4800</c:v>
                </c:pt>
                <c:pt idx="10">
                  <c:v>5000</c:v>
                </c:pt>
              </c:numCache>
            </c:numRef>
          </c:xVal>
          <c:yVal>
            <c:numRef>
              <c:f>'Strategy B5'!$E$32:$E$42</c:f>
              <c:numCache>
                <c:formatCode>General</c:formatCode>
                <c:ptCount val="11"/>
                <c:pt idx="0">
                  <c:v>2250</c:v>
                </c:pt>
                <c:pt idx="1">
                  <c:v>2050</c:v>
                </c:pt>
                <c:pt idx="2">
                  <c:v>1930</c:v>
                </c:pt>
                <c:pt idx="3">
                  <c:v>1830.0000000000002</c:v>
                </c:pt>
                <c:pt idx="4">
                  <c:v>1730.0000000000002</c:v>
                </c:pt>
                <c:pt idx="5">
                  <c:v>1630.0000000000002</c:v>
                </c:pt>
                <c:pt idx="6">
                  <c:v>1530.0000000000002</c:v>
                </c:pt>
                <c:pt idx="7">
                  <c:v>1430.0000000000002</c:v>
                </c:pt>
                <c:pt idx="8">
                  <c:v>1330.0000000000002</c:v>
                </c:pt>
                <c:pt idx="9">
                  <c:v>1230.0000000000002</c:v>
                </c:pt>
                <c:pt idx="10">
                  <c:v>1130.0000000000002</c:v>
                </c:pt>
              </c:numCache>
            </c:numRef>
          </c:yVal>
          <c:smooth val="0"/>
        </c:ser>
        <c:ser>
          <c:idx val="1"/>
          <c:order val="1"/>
          <c:tx>
            <c:v>No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'Strategy B5'!$C$32:$C$42</c:f>
              <c:numCache>
                <c:formatCode>"$"#,##0</c:formatCode>
                <c:ptCount val="11"/>
                <c:pt idx="0">
                  <c:v>3000</c:v>
                </c:pt>
                <c:pt idx="1">
                  <c:v>3200</c:v>
                </c:pt>
                <c:pt idx="2">
                  <c:v>3400</c:v>
                </c:pt>
                <c:pt idx="3">
                  <c:v>3600</c:v>
                </c:pt>
                <c:pt idx="4">
                  <c:v>3800</c:v>
                </c:pt>
                <c:pt idx="5">
                  <c:v>4000</c:v>
                </c:pt>
                <c:pt idx="6">
                  <c:v>4200</c:v>
                </c:pt>
                <c:pt idx="7">
                  <c:v>4400</c:v>
                </c:pt>
                <c:pt idx="8">
                  <c:v>4600</c:v>
                </c:pt>
                <c:pt idx="9">
                  <c:v>4800</c:v>
                </c:pt>
                <c:pt idx="10">
                  <c:v>5000</c:v>
                </c:pt>
              </c:numCache>
            </c:numRef>
          </c:xVal>
          <c:yVal>
            <c:numRef>
              <c:f>'Strategy B5'!$G$32:$G$42</c:f>
              <c:numCache>
                <c:formatCode>General</c:formatCode>
                <c:ptCount val="11"/>
                <c:pt idx="0">
                  <c:v>2400</c:v>
                </c:pt>
                <c:pt idx="1">
                  <c:v>2200</c:v>
                </c:pt>
                <c:pt idx="2">
                  <c:v>2000.0000000000002</c:v>
                </c:pt>
                <c:pt idx="3">
                  <c:v>1800.0000000000002</c:v>
                </c:pt>
                <c:pt idx="4">
                  <c:v>1600.0000000000002</c:v>
                </c:pt>
                <c:pt idx="5">
                  <c:v>1400.0000000000002</c:v>
                </c:pt>
                <c:pt idx="6">
                  <c:v>1200.0000000000002</c:v>
                </c:pt>
                <c:pt idx="7">
                  <c:v>1000.0000000000002</c:v>
                </c:pt>
                <c:pt idx="8">
                  <c:v>800.00000000000023</c:v>
                </c:pt>
                <c:pt idx="9">
                  <c:v>600.00000000000023</c:v>
                </c:pt>
                <c:pt idx="10">
                  <c:v>400.00000000000023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796496"/>
        <c:axId val="1116795712"/>
      </c:scatterChart>
      <c:valAx>
        <c:axId val="1116796496"/>
        <c:scaling>
          <c:orientation val="minMax"/>
          <c:max val="5500"/>
          <c:min val="2500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Fixed marketing cost (B5)</a:t>
                </a:r>
              </a:p>
            </c:rich>
          </c:tx>
          <c:layout>
            <c:manualLayout>
              <c:xMode val="edge"/>
              <c:yMode val="edge"/>
              <c:x val="0.34184579439252338"/>
              <c:y val="0.92128175101000731"/>
            </c:manualLayout>
          </c:layout>
          <c:overlay val="0"/>
        </c:title>
        <c:numFmt formatCode="&quot;$&quot;#,##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1116795712"/>
        <c:crossesAt val="-1.0000000000000001E+300"/>
        <c:crossBetween val="midCat"/>
        <c:majorUnit val="500"/>
      </c:valAx>
      <c:valAx>
        <c:axId val="1116795712"/>
        <c:scaling>
          <c:orientation val="minMax"/>
          <c:max val="25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Expected Value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1116796496"/>
        <c:crossesAt val="-1.0000000000000001E+300"/>
        <c:crossBetween val="midCat"/>
        <c:majorUnit val="500"/>
      </c:valAx>
    </c:plotArea>
    <c:legend>
      <c:legendPos val="r"/>
      <c:layout/>
      <c:overlay val="0"/>
      <c:spPr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25400"/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Strategy Region of Decision Tree 'New Product Decisions'</a:t>
            </a:r>
            <a:r>
              <a:rPr lang="en-US" sz="800" b="0" i="0" u="none" strike="noStrike" baseline="0">
                <a:solidFill>
                  <a:srgbClr val="000000"/>
                </a:solidFill>
                <a:latin typeface="+mn-lt"/>
                <a:ea typeface="+mn-lt"/>
                <a:cs typeface="+mn-lt"/>
              </a:rPr>
              <a:t>
Expected Value of Node 'Hire firm?' (B40)
With Variation of Good (B14) 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5700934579439252E-2"/>
          <c:y val="0.17946339847631665"/>
          <c:w val="0.83876168224299064"/>
          <c:h val="0.7252565771113656"/>
        </c:manualLayout>
      </c:layout>
      <c:scatterChart>
        <c:scatterStyle val="lineMarker"/>
        <c:varyColors val="0"/>
        <c:ser>
          <c:idx val="0"/>
          <c:order val="0"/>
          <c:tx>
            <c:v>Yes</c:v>
          </c:tx>
          <c:spPr>
            <a:ln w="254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'Strategy B14'!$C$32:$C$36</c:f>
              <c:numCache>
                <c:formatCode>General</c:formatCode>
                <c:ptCount val="5"/>
                <c:pt idx="0">
                  <c:v>0.7</c:v>
                </c:pt>
                <c:pt idx="1">
                  <c:v>0.75</c:v>
                </c:pt>
                <c:pt idx="2">
                  <c:v>0.8</c:v>
                </c:pt>
                <c:pt idx="3">
                  <c:v>0.85</c:v>
                </c:pt>
                <c:pt idx="4">
                  <c:v>0.9</c:v>
                </c:pt>
              </c:numCache>
            </c:numRef>
          </c:xVal>
          <c:yVal>
            <c:numRef>
              <c:f>'Strategy B14'!$E$32:$E$36</c:f>
              <c:numCache>
                <c:formatCode>General</c:formatCode>
                <c:ptCount val="5"/>
                <c:pt idx="0">
                  <c:v>1358</c:v>
                </c:pt>
                <c:pt idx="1">
                  <c:v>1494.0000000000002</c:v>
                </c:pt>
                <c:pt idx="2">
                  <c:v>1630.0000000000002</c:v>
                </c:pt>
                <c:pt idx="3">
                  <c:v>1766.0000000000002</c:v>
                </c:pt>
                <c:pt idx="4">
                  <c:v>1902.0000000000005</c:v>
                </c:pt>
              </c:numCache>
            </c:numRef>
          </c:yVal>
          <c:smooth val="0"/>
        </c:ser>
        <c:ser>
          <c:idx val="1"/>
          <c:order val="1"/>
          <c:tx>
            <c:v>No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'Strategy B14'!$C$32:$C$36</c:f>
              <c:numCache>
                <c:formatCode>General</c:formatCode>
                <c:ptCount val="5"/>
                <c:pt idx="0">
                  <c:v>0.7</c:v>
                </c:pt>
                <c:pt idx="1">
                  <c:v>0.75</c:v>
                </c:pt>
                <c:pt idx="2">
                  <c:v>0.8</c:v>
                </c:pt>
                <c:pt idx="3">
                  <c:v>0.85</c:v>
                </c:pt>
                <c:pt idx="4">
                  <c:v>0.9</c:v>
                </c:pt>
              </c:numCache>
            </c:numRef>
          </c:xVal>
          <c:yVal>
            <c:numRef>
              <c:f>'Strategy B14'!$G$32:$G$36</c:f>
              <c:numCache>
                <c:formatCode>General</c:formatCode>
                <c:ptCount val="5"/>
                <c:pt idx="0">
                  <c:v>1400.0000000000002</c:v>
                </c:pt>
                <c:pt idx="1">
                  <c:v>1400.0000000000002</c:v>
                </c:pt>
                <c:pt idx="2">
                  <c:v>1400.0000000000002</c:v>
                </c:pt>
                <c:pt idx="3">
                  <c:v>1400.0000000000002</c:v>
                </c:pt>
                <c:pt idx="4">
                  <c:v>1400.0000000000002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387104"/>
        <c:axId val="455380832"/>
      </c:scatterChart>
      <c:valAx>
        <c:axId val="455387104"/>
        <c:scaling>
          <c:orientation val="minMax"/>
          <c:max val="0.95000000000000007"/>
          <c:min val="0.65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Good (B14)</a:t>
                </a:r>
              </a:p>
            </c:rich>
          </c:tx>
          <c:layout>
            <c:manualLayout>
              <c:xMode val="edge"/>
              <c:yMode val="edge"/>
              <c:x val="0.39507009345794392"/>
              <c:y val="0.9212817510100073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455380832"/>
        <c:crossesAt val="-1.0000000000000001E+300"/>
        <c:crossBetween val="midCat"/>
        <c:majorUnit val="5.000000000000001E-2"/>
      </c:valAx>
      <c:valAx>
        <c:axId val="455380832"/>
        <c:scaling>
          <c:orientation val="minMax"/>
          <c:max val="2000"/>
          <c:min val="130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Expected Value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55387104"/>
        <c:crossesAt val="-1.0000000000000001E+300"/>
        <c:crossBetween val="midCat"/>
        <c:majorUnit val="100"/>
      </c:valAx>
    </c:plotArea>
    <c:legend>
      <c:legendPos val="r"/>
      <c:layout/>
      <c:overlay val="0"/>
      <c:spPr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25400"/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Tornado Graph of Decision Tree 'New Product Decisions'</a:t>
            </a:r>
            <a:r>
              <a:rPr lang="en-US" sz="800" b="0" i="0" u="none" strike="noStrike" baseline="0">
                <a:solidFill>
                  <a:srgbClr val="000000"/>
                </a:solidFill>
                <a:latin typeface="+mn-lt"/>
                <a:ea typeface="+mn-lt"/>
                <a:cs typeface="+mn-lt"/>
              </a:rPr>
              <a:t>
Expected Value of Entire Model 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5700934579439252E-2"/>
          <c:y val="0.1471183814841959"/>
          <c:w val="0.94859813084112155"/>
          <c:h val="0.75097688393455619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 w="25400">
              <a:noFill/>
            </a:ln>
          </c:spPr>
          <c:invertIfNegative val="0"/>
          <c:cat>
            <c:strRef>
              <c:f>Tornado!$C$33:$C$37</c:f>
              <c:strCache>
                <c:ptCount val="5"/>
                <c:pt idx="0">
                  <c:v>Good (B9)</c:v>
                </c:pt>
                <c:pt idx="1">
                  <c:v>Sales volume (C9)</c:v>
                </c:pt>
                <c:pt idx="2">
                  <c:v>Unit margin (B6)</c:v>
                </c:pt>
                <c:pt idx="3">
                  <c:v>Fixed marketing cost (B5)</c:v>
                </c:pt>
                <c:pt idx="4">
                  <c:v>Good (B14)</c:v>
                </c:pt>
              </c:strCache>
            </c:strRef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</c:ser>
        <c:ser>
          <c:idx val="1"/>
          <c:order val="1"/>
          <c:spPr>
            <a:noFill/>
            <a:ln w="25400">
              <a:noFill/>
            </a:ln>
          </c:spPr>
          <c:invertIfNegative val="0"/>
          <c:cat>
            <c:strRef>
              <c:f>Tornado!$C$33:$C$37</c:f>
              <c:strCache>
                <c:ptCount val="5"/>
                <c:pt idx="0">
                  <c:v>Good (B9)</c:v>
                </c:pt>
                <c:pt idx="1">
                  <c:v>Sales volume (C9)</c:v>
                </c:pt>
                <c:pt idx="2">
                  <c:v>Unit margin (B6)</c:v>
                </c:pt>
                <c:pt idx="3">
                  <c:v>Fixed marketing cost (B5)</c:v>
                </c:pt>
                <c:pt idx="4">
                  <c:v>Good (B14)</c:v>
                </c:pt>
              </c:strCache>
            </c:strRef>
          </c:cat>
          <c:val>
            <c:numLit>
              <c:formatCode>General</c:formatCode>
              <c:ptCount val="5"/>
              <c:pt idx="0">
                <c:v>410.00000000000028</c:v>
              </c:pt>
              <c:pt idx="1">
                <c:v>478.00000000000011</c:v>
              </c:pt>
              <c:pt idx="2">
                <c:v>1000.0000000000002</c:v>
              </c:pt>
              <c:pt idx="3">
                <c:v>1130.0000000000002</c:v>
              </c:pt>
              <c:pt idx="4">
                <c:v>1400.0000000000002</c:v>
              </c:pt>
            </c:numLit>
          </c:val>
        </c:ser>
        <c:ser>
          <c:idx val="2"/>
          <c:order val="2"/>
          <c:spPr>
            <a:solidFill>
              <a:srgbClr val="333399"/>
            </a:solidFill>
            <a:ln w="25400">
              <a:noFill/>
            </a:ln>
          </c:spPr>
          <c:invertIfNegative val="0"/>
          <c:cat>
            <c:strRef>
              <c:f>Tornado!$C$33:$C$37</c:f>
              <c:strCache>
                <c:ptCount val="5"/>
                <c:pt idx="0">
                  <c:v>Good (B9)</c:v>
                </c:pt>
                <c:pt idx="1">
                  <c:v>Sales volume (C9)</c:v>
                </c:pt>
                <c:pt idx="2">
                  <c:v>Unit margin (B6)</c:v>
                </c:pt>
                <c:pt idx="3">
                  <c:v>Fixed marketing cost (B5)</c:v>
                </c:pt>
                <c:pt idx="4">
                  <c:v>Good (B14)</c:v>
                </c:pt>
              </c:strCache>
            </c:strRef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</c:ser>
        <c:ser>
          <c:idx val="3"/>
          <c:order val="3"/>
          <c:spPr>
            <a:solidFill>
              <a:srgbClr val="333399"/>
            </a:solidFill>
            <a:ln w="25400">
              <a:noFill/>
            </a:ln>
          </c:spPr>
          <c:invertIfNegative val="0"/>
          <c:cat>
            <c:strRef>
              <c:f>Tornado!$C$33:$C$37</c:f>
              <c:strCache>
                <c:ptCount val="5"/>
                <c:pt idx="0">
                  <c:v>Good (B9)</c:v>
                </c:pt>
                <c:pt idx="1">
                  <c:v>Sales volume (C9)</c:v>
                </c:pt>
                <c:pt idx="2">
                  <c:v>Unit margin (B6)</c:v>
                </c:pt>
                <c:pt idx="3">
                  <c:v>Fixed marketing cost (B5)</c:v>
                </c:pt>
                <c:pt idx="4">
                  <c:v>Good (B14)</c:v>
                </c:pt>
              </c:strCache>
            </c:strRef>
          </c:cat>
          <c:val>
            <c:numLit>
              <c:formatCode>General</c:formatCode>
              <c:ptCount val="5"/>
              <c:pt idx="0">
                <c:v>2789.9999999999995</c:v>
              </c:pt>
              <c:pt idx="1">
                <c:v>1728</c:v>
              </c:pt>
              <c:pt idx="2">
                <c:v>1300.0000000000002</c:v>
              </c:pt>
              <c:pt idx="3">
                <c:v>1269.9999999999998</c:v>
              </c:pt>
              <c:pt idx="4">
                <c:v>502.00000000000023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55387888"/>
        <c:axId val="455385144"/>
      </c:barChart>
      <c:catAx>
        <c:axId val="4553878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/>
            </a:pPr>
            <a:endParaRPr lang="en-US"/>
          </a:p>
        </c:txPr>
        <c:crossAx val="455385144"/>
        <c:crossesAt val="-1.0000000000000001E+300"/>
        <c:auto val="1"/>
        <c:lblAlgn val="ctr"/>
        <c:lblOffset val="100"/>
        <c:noMultiLvlLbl val="0"/>
      </c:catAx>
      <c:valAx>
        <c:axId val="455385144"/>
        <c:scaling>
          <c:orientation val="minMax"/>
          <c:max val="35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Expected Value</a:t>
                </a:r>
              </a:p>
            </c:rich>
          </c:tx>
          <c:layout>
            <c:manualLayout>
              <c:xMode val="edge"/>
              <c:yMode val="edge"/>
              <c:x val="0.446075686216793"/>
              <c:y val="0.9212817510100073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455387888"/>
        <c:crosses val="max"/>
        <c:crossBetween val="between"/>
        <c:majorUnit val="500"/>
      </c:valAx>
    </c:plotArea>
    <c:plotVisOnly val="1"/>
    <c:dispBlanksAs val="gap"/>
    <c:showDLblsOverMax val="0"/>
  </c:chart>
  <c:spPr>
    <a:ln w="25400"/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Spider Graph of Decision Tree 'New Product Decisions'</a:t>
            </a:r>
            <a:r>
              <a:rPr lang="en-US" sz="800" b="0" i="0" u="none" strike="noStrike" baseline="0">
                <a:solidFill>
                  <a:srgbClr val="000000"/>
                </a:solidFill>
                <a:latin typeface="+mn-lt"/>
                <a:ea typeface="+mn-lt"/>
                <a:cs typeface="+mn-lt"/>
              </a:rPr>
              <a:t>
Expected Value of Entire Model 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5.5525792920744721E-2"/>
          <c:y val="0.1471183814841959"/>
          <c:w val="0.64220674810508505"/>
          <c:h val="0.73110275342776587"/>
        </c:manualLayout>
      </c:layout>
      <c:scatterChart>
        <c:scatterStyle val="lineMarker"/>
        <c:varyColors val="0"/>
        <c:ser>
          <c:idx val="0"/>
          <c:order val="0"/>
          <c:tx>
            <c:v>Good (B9)</c:v>
          </c:tx>
          <c:spPr>
            <a:ln w="254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Spider!$G$32:$G$40</c:f>
              <c:numCache>
                <c:formatCode>0.00%</c:formatCode>
                <c:ptCount val="9"/>
                <c:pt idx="0">
                  <c:v>-0.5</c:v>
                </c:pt>
                <c:pt idx="1">
                  <c:v>-0.37500000000000006</c:v>
                </c:pt>
                <c:pt idx="2">
                  <c:v>-0.25000000000000006</c:v>
                </c:pt>
                <c:pt idx="3">
                  <c:v>-0.12500000000000011</c:v>
                </c:pt>
                <c:pt idx="4">
                  <c:v>0</c:v>
                </c:pt>
                <c:pt idx="5">
                  <c:v>0.12499999999999997</c:v>
                </c:pt>
                <c:pt idx="6">
                  <c:v>0.24999999999999994</c:v>
                </c:pt>
                <c:pt idx="7">
                  <c:v>0.37499999999999978</c:v>
                </c:pt>
                <c:pt idx="8">
                  <c:v>0.49999999999999989</c:v>
                </c:pt>
              </c:numCache>
            </c:numRef>
          </c:xVal>
          <c:yVal>
            <c:numRef>
              <c:f>Spider!$H$32:$H$40</c:f>
              <c:numCache>
                <c:formatCode>General</c:formatCode>
                <c:ptCount val="9"/>
                <c:pt idx="0">
                  <c:v>410.00000000000028</c:v>
                </c:pt>
                <c:pt idx="1">
                  <c:v>715.00000000000011</c:v>
                </c:pt>
                <c:pt idx="2">
                  <c:v>1019.9999999999999</c:v>
                </c:pt>
                <c:pt idx="3">
                  <c:v>1324.9999999999995</c:v>
                </c:pt>
                <c:pt idx="4">
                  <c:v>1630.0000000000002</c:v>
                </c:pt>
                <c:pt idx="5">
                  <c:v>1935.0000000000002</c:v>
                </c:pt>
                <c:pt idx="6">
                  <c:v>2300</c:v>
                </c:pt>
                <c:pt idx="7">
                  <c:v>2749.9999999999995</c:v>
                </c:pt>
                <c:pt idx="8">
                  <c:v>3200</c:v>
                </c:pt>
              </c:numCache>
            </c:numRef>
          </c:yVal>
          <c:smooth val="0"/>
        </c:ser>
        <c:ser>
          <c:idx val="1"/>
          <c:order val="1"/>
          <c:tx>
            <c:v>Sales volume (C9)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xVal>
            <c:numRef>
              <c:f>Spider!$G$41:$G$47</c:f>
              <c:numCache>
                <c:formatCode>0.00%</c:formatCode>
                <c:ptCount val="7"/>
                <c:pt idx="0">
                  <c:v>-0.33333333333333331</c:v>
                </c:pt>
                <c:pt idx="1">
                  <c:v>-0.25</c:v>
                </c:pt>
                <c:pt idx="2">
                  <c:v>-0.16666666666666666</c:v>
                </c:pt>
                <c:pt idx="3">
                  <c:v>-8.3333333333333329E-2</c:v>
                </c:pt>
                <c:pt idx="4">
                  <c:v>0</c:v>
                </c:pt>
                <c:pt idx="5">
                  <c:v>8.3333333333333329E-2</c:v>
                </c:pt>
                <c:pt idx="6">
                  <c:v>0.16666666666666666</c:v>
                </c:pt>
              </c:numCache>
            </c:numRef>
          </c:xVal>
          <c:yVal>
            <c:numRef>
              <c:f>Spider!$H$41:$H$47</c:f>
              <c:numCache>
                <c:formatCode>General</c:formatCode>
                <c:ptCount val="7"/>
                <c:pt idx="0">
                  <c:v>478.00000000000011</c:v>
                </c:pt>
                <c:pt idx="1">
                  <c:v>766.00000000000011</c:v>
                </c:pt>
                <c:pt idx="2">
                  <c:v>1054</c:v>
                </c:pt>
                <c:pt idx="3">
                  <c:v>1342.0000000000002</c:v>
                </c:pt>
                <c:pt idx="4">
                  <c:v>1630.0000000000002</c:v>
                </c:pt>
                <c:pt idx="5">
                  <c:v>1918.0000000000002</c:v>
                </c:pt>
                <c:pt idx="6">
                  <c:v>2206</c:v>
                </c:pt>
              </c:numCache>
            </c:numRef>
          </c:yVal>
          <c:smooth val="0"/>
        </c:ser>
        <c:ser>
          <c:idx val="2"/>
          <c:order val="2"/>
          <c:tx>
            <c:v>Unit margin (B6)</c:v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none"/>
          </c:marker>
          <c:xVal>
            <c:numRef>
              <c:f>Spider!$G$48:$G$54</c:f>
              <c:numCache>
                <c:formatCode>0.00%</c:formatCode>
                <c:ptCount val="7"/>
                <c:pt idx="0">
                  <c:v>-0.16666666666666666</c:v>
                </c:pt>
                <c:pt idx="1">
                  <c:v>-0.1111111111111111</c:v>
                </c:pt>
                <c:pt idx="2">
                  <c:v>-5.5555555555555552E-2</c:v>
                </c:pt>
                <c:pt idx="3">
                  <c:v>0</c:v>
                </c:pt>
                <c:pt idx="4">
                  <c:v>5.5555555555555552E-2</c:v>
                </c:pt>
                <c:pt idx="5">
                  <c:v>0.1111111111111111</c:v>
                </c:pt>
                <c:pt idx="6">
                  <c:v>0.16666666666666666</c:v>
                </c:pt>
              </c:numCache>
            </c:numRef>
          </c:xVal>
          <c:yVal>
            <c:numRef>
              <c:f>Spider!$H$48:$H$54</c:f>
              <c:numCache>
                <c:formatCode>General</c:formatCode>
                <c:ptCount val="7"/>
                <c:pt idx="0">
                  <c:v>1000.0000000000002</c:v>
                </c:pt>
                <c:pt idx="1">
                  <c:v>1210.0000000000002</c:v>
                </c:pt>
                <c:pt idx="2">
                  <c:v>1420.0000000000002</c:v>
                </c:pt>
                <c:pt idx="3">
                  <c:v>1630.0000000000002</c:v>
                </c:pt>
                <c:pt idx="4">
                  <c:v>1840.0000000000002</c:v>
                </c:pt>
                <c:pt idx="5">
                  <c:v>2050</c:v>
                </c:pt>
                <c:pt idx="6">
                  <c:v>2300.0000000000005</c:v>
                </c:pt>
              </c:numCache>
            </c:numRef>
          </c:yVal>
          <c:smooth val="0"/>
        </c:ser>
        <c:ser>
          <c:idx val="3"/>
          <c:order val="3"/>
          <c:tx>
            <c:v>Fixed marketing cost (B5)</c:v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none"/>
          </c:marker>
          <c:xVal>
            <c:numRef>
              <c:f>Spider!$G$55:$G$65</c:f>
              <c:numCache>
                <c:formatCode>0.00%</c:formatCode>
                <c:ptCount val="11"/>
                <c:pt idx="0">
                  <c:v>-0.25</c:v>
                </c:pt>
                <c:pt idx="1">
                  <c:v>-0.2</c:v>
                </c:pt>
                <c:pt idx="2">
                  <c:v>-0.15</c:v>
                </c:pt>
                <c:pt idx="3">
                  <c:v>-0.1</c:v>
                </c:pt>
                <c:pt idx="4">
                  <c:v>-0.05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</c:v>
                </c:pt>
                <c:pt idx="9">
                  <c:v>0.2</c:v>
                </c:pt>
                <c:pt idx="10">
                  <c:v>0.25</c:v>
                </c:pt>
              </c:numCache>
            </c:numRef>
          </c:xVal>
          <c:yVal>
            <c:numRef>
              <c:f>Spider!$H$55:$H$65</c:f>
              <c:numCache>
                <c:formatCode>General</c:formatCode>
                <c:ptCount val="11"/>
                <c:pt idx="0">
                  <c:v>2400</c:v>
                </c:pt>
                <c:pt idx="1">
                  <c:v>2200</c:v>
                </c:pt>
                <c:pt idx="2">
                  <c:v>2000.0000000000002</c:v>
                </c:pt>
                <c:pt idx="3">
                  <c:v>1830.0000000000002</c:v>
                </c:pt>
                <c:pt idx="4">
                  <c:v>1730.0000000000002</c:v>
                </c:pt>
                <c:pt idx="5">
                  <c:v>1630.0000000000002</c:v>
                </c:pt>
                <c:pt idx="6">
                  <c:v>1530.0000000000002</c:v>
                </c:pt>
                <c:pt idx="7">
                  <c:v>1430.0000000000002</c:v>
                </c:pt>
                <c:pt idx="8">
                  <c:v>1330.0000000000002</c:v>
                </c:pt>
                <c:pt idx="9">
                  <c:v>1230.0000000000002</c:v>
                </c:pt>
                <c:pt idx="10">
                  <c:v>1130.0000000000002</c:v>
                </c:pt>
              </c:numCache>
            </c:numRef>
          </c:yVal>
          <c:smooth val="0"/>
        </c:ser>
        <c:ser>
          <c:idx val="4"/>
          <c:order val="4"/>
          <c:tx>
            <c:v>Good (B14)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Spider!$G$66:$G$70</c:f>
              <c:numCache>
                <c:formatCode>0.00%</c:formatCode>
                <c:ptCount val="5"/>
                <c:pt idx="0">
                  <c:v>-0.12500000000000011</c:v>
                </c:pt>
                <c:pt idx="1">
                  <c:v>-6.2500000000000056E-2</c:v>
                </c:pt>
                <c:pt idx="2">
                  <c:v>0</c:v>
                </c:pt>
                <c:pt idx="3">
                  <c:v>6.2499999999999917E-2</c:v>
                </c:pt>
                <c:pt idx="4">
                  <c:v>0.12499999999999997</c:v>
                </c:pt>
              </c:numCache>
            </c:numRef>
          </c:xVal>
          <c:yVal>
            <c:numRef>
              <c:f>Spider!$H$66:$H$70</c:f>
              <c:numCache>
                <c:formatCode>General</c:formatCode>
                <c:ptCount val="5"/>
                <c:pt idx="0">
                  <c:v>1400.0000000000002</c:v>
                </c:pt>
                <c:pt idx="1">
                  <c:v>1494.0000000000002</c:v>
                </c:pt>
                <c:pt idx="2">
                  <c:v>1630.0000000000002</c:v>
                </c:pt>
                <c:pt idx="3">
                  <c:v>1766.0000000000002</c:v>
                </c:pt>
                <c:pt idx="4">
                  <c:v>1902.0000000000005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774152"/>
        <c:axId val="1116779248"/>
      </c:scatterChart>
      <c:valAx>
        <c:axId val="1116774152"/>
        <c:scaling>
          <c:orientation val="minMax"/>
          <c:max val="0.60000000000000009"/>
          <c:min val="-0.60000000000000009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Change in Input (%)</a:t>
                </a:r>
              </a:p>
            </c:rich>
          </c:tx>
          <c:layout>
            <c:manualLayout>
              <c:xMode val="edge"/>
              <c:yMode val="edge"/>
              <c:x val="0.31768176466259473"/>
              <c:y val="0.92128175101000731"/>
            </c:manualLayout>
          </c:layout>
          <c:overlay val="0"/>
        </c:title>
        <c:numFmt formatCode="0.0###%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1116779248"/>
        <c:crossesAt val="-1.0000000000000001E+300"/>
        <c:crossBetween val="midCat"/>
        <c:majorUnit val="0.20000000000000004"/>
      </c:valAx>
      <c:valAx>
        <c:axId val="1116779248"/>
        <c:scaling>
          <c:orientation val="minMax"/>
          <c:max val="35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Expected Value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1116774152"/>
        <c:crossesAt val="-1.0000000000000001E+300"/>
        <c:crossBetween val="midCat"/>
        <c:majorUnit val="500"/>
      </c:valAx>
    </c:plotArea>
    <c:legend>
      <c:legendPos val="r"/>
      <c:layout/>
      <c:overlay val="0"/>
      <c:spPr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25400"/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242697</xdr:colOff>
      <xdr:row>36</xdr:row>
      <xdr:rowOff>185420</xdr:rowOff>
    </xdr:from>
    <xdr:to>
      <xdr:col>4</xdr:col>
      <xdr:colOff>127</xdr:colOff>
      <xdr:row>36</xdr:row>
      <xdr:rowOff>185420</xdr:rowOff>
    </xdr:to>
    <xdr:cxnSp macro="_xll.PtreeEvent_ObjectClick">
      <xdr:nvCxnSpPr>
        <xdr:cNvPr id="138" name="PTObj_DBranchHLine_1_17"/>
        <xdr:cNvCxnSpPr/>
      </xdr:nvCxnSpPr>
      <xdr:spPr>
        <a:xfrm>
          <a:off x="4976622" y="7043420"/>
          <a:ext cx="13004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34</xdr:row>
      <xdr:rowOff>180339</xdr:rowOff>
    </xdr:from>
    <xdr:to>
      <xdr:col>3</xdr:col>
      <xdr:colOff>242697</xdr:colOff>
      <xdr:row>36</xdr:row>
      <xdr:rowOff>185420</xdr:rowOff>
    </xdr:to>
    <xdr:cxnSp macro="_xll.PtreeEvent_ObjectClick">
      <xdr:nvCxnSpPr>
        <xdr:cNvPr id="137" name="PTObj_DBranchDLine_1_17"/>
        <xdr:cNvCxnSpPr/>
      </xdr:nvCxnSpPr>
      <xdr:spPr>
        <a:xfrm>
          <a:off x="4824222" y="6657339"/>
          <a:ext cx="152400" cy="386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242697</xdr:colOff>
      <xdr:row>32</xdr:row>
      <xdr:rowOff>185420</xdr:rowOff>
    </xdr:from>
    <xdr:to>
      <xdr:col>5</xdr:col>
      <xdr:colOff>127</xdr:colOff>
      <xdr:row>32</xdr:row>
      <xdr:rowOff>185420</xdr:rowOff>
    </xdr:to>
    <xdr:cxnSp macro="_xll.PtreeEvent_ObjectClick">
      <xdr:nvCxnSpPr>
        <xdr:cNvPr id="134" name="PTObj_DBranchHLine_1_16"/>
        <xdr:cNvCxnSpPr/>
      </xdr:nvCxnSpPr>
      <xdr:spPr>
        <a:xfrm>
          <a:off x="6519672" y="6281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90297</xdr:colOff>
      <xdr:row>30</xdr:row>
      <xdr:rowOff>180340</xdr:rowOff>
    </xdr:from>
    <xdr:to>
      <xdr:col>4</xdr:col>
      <xdr:colOff>242697</xdr:colOff>
      <xdr:row>32</xdr:row>
      <xdr:rowOff>185420</xdr:rowOff>
    </xdr:to>
    <xdr:cxnSp macro="_xll.PtreeEvent_ObjectClick">
      <xdr:nvCxnSpPr>
        <xdr:cNvPr id="133" name="PTObj_DBranchDLine_1_16"/>
        <xdr:cNvCxnSpPr/>
      </xdr:nvCxnSpPr>
      <xdr:spPr>
        <a:xfrm>
          <a:off x="6367272" y="5895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242697</xdr:colOff>
      <xdr:row>28</xdr:row>
      <xdr:rowOff>185420</xdr:rowOff>
    </xdr:from>
    <xdr:to>
      <xdr:col>5</xdr:col>
      <xdr:colOff>127</xdr:colOff>
      <xdr:row>28</xdr:row>
      <xdr:rowOff>185420</xdr:rowOff>
    </xdr:to>
    <xdr:cxnSp macro="_xll.PtreeEvent_ObjectClick">
      <xdr:nvCxnSpPr>
        <xdr:cNvPr id="130" name="PTObj_DBranchHLine_1_15"/>
        <xdr:cNvCxnSpPr/>
      </xdr:nvCxnSpPr>
      <xdr:spPr>
        <a:xfrm>
          <a:off x="6519672" y="5519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90297</xdr:colOff>
      <xdr:row>28</xdr:row>
      <xdr:rowOff>185420</xdr:rowOff>
    </xdr:from>
    <xdr:to>
      <xdr:col>4</xdr:col>
      <xdr:colOff>242697</xdr:colOff>
      <xdr:row>30</xdr:row>
      <xdr:rowOff>180340</xdr:rowOff>
    </xdr:to>
    <xdr:cxnSp macro="_xll.PtreeEvent_ObjectClick">
      <xdr:nvCxnSpPr>
        <xdr:cNvPr id="129" name="PTObj_DBranchDLine_1_15"/>
        <xdr:cNvCxnSpPr/>
      </xdr:nvCxnSpPr>
      <xdr:spPr>
        <a:xfrm flipV="1">
          <a:off x="6367272" y="5519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30</xdr:row>
      <xdr:rowOff>185420</xdr:rowOff>
    </xdr:from>
    <xdr:to>
      <xdr:col>4</xdr:col>
      <xdr:colOff>127</xdr:colOff>
      <xdr:row>30</xdr:row>
      <xdr:rowOff>185420</xdr:rowOff>
    </xdr:to>
    <xdr:cxnSp macro="_xll.PtreeEvent_ObjectClick">
      <xdr:nvCxnSpPr>
        <xdr:cNvPr id="126" name="PTObj_DBranchHLine_1_14"/>
        <xdr:cNvCxnSpPr/>
      </xdr:nvCxnSpPr>
      <xdr:spPr>
        <a:xfrm>
          <a:off x="4976622" y="5900420"/>
          <a:ext cx="13004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30</xdr:row>
      <xdr:rowOff>185420</xdr:rowOff>
    </xdr:from>
    <xdr:to>
      <xdr:col>3</xdr:col>
      <xdr:colOff>242697</xdr:colOff>
      <xdr:row>34</xdr:row>
      <xdr:rowOff>180339</xdr:rowOff>
    </xdr:to>
    <xdr:cxnSp macro="_xll.PtreeEvent_ObjectClick">
      <xdr:nvCxnSpPr>
        <xdr:cNvPr id="125" name="PTObj_DBranchDLine_1_14"/>
        <xdr:cNvCxnSpPr/>
      </xdr:nvCxnSpPr>
      <xdr:spPr>
        <a:xfrm flipV="1">
          <a:off x="4824222" y="5900420"/>
          <a:ext cx="152400" cy="756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34</xdr:row>
      <xdr:rowOff>185420</xdr:rowOff>
    </xdr:from>
    <xdr:to>
      <xdr:col>3</xdr:col>
      <xdr:colOff>127</xdr:colOff>
      <xdr:row>34</xdr:row>
      <xdr:rowOff>185420</xdr:rowOff>
    </xdr:to>
    <xdr:cxnSp macro="_xll.PtreeEvent_ObjectClick">
      <xdr:nvCxnSpPr>
        <xdr:cNvPr id="122" name="PTObj_DBranchHLine_1_9"/>
        <xdr:cNvCxnSpPr/>
      </xdr:nvCxnSpPr>
      <xdr:spPr>
        <a:xfrm>
          <a:off x="3433572" y="6662420"/>
          <a:ext cx="13004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26</xdr:row>
      <xdr:rowOff>180340</xdr:rowOff>
    </xdr:from>
    <xdr:to>
      <xdr:col>2</xdr:col>
      <xdr:colOff>242697</xdr:colOff>
      <xdr:row>34</xdr:row>
      <xdr:rowOff>185420</xdr:rowOff>
    </xdr:to>
    <xdr:cxnSp macro="_xll.PtreeEvent_ObjectClick">
      <xdr:nvCxnSpPr>
        <xdr:cNvPr id="121" name="PTObj_DBranchDLine_1_9"/>
        <xdr:cNvCxnSpPr/>
      </xdr:nvCxnSpPr>
      <xdr:spPr>
        <a:xfrm>
          <a:off x="3281172" y="5133340"/>
          <a:ext cx="152400" cy="1529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24</xdr:row>
      <xdr:rowOff>185420</xdr:rowOff>
    </xdr:from>
    <xdr:to>
      <xdr:col>4</xdr:col>
      <xdr:colOff>127</xdr:colOff>
      <xdr:row>24</xdr:row>
      <xdr:rowOff>185420</xdr:rowOff>
    </xdr:to>
    <xdr:cxnSp macro="_xll.PtreeEvent_ObjectClick">
      <xdr:nvCxnSpPr>
        <xdr:cNvPr id="114" name="PTObj_DBranchHLine_1_13"/>
        <xdr:cNvCxnSpPr/>
      </xdr:nvCxnSpPr>
      <xdr:spPr>
        <a:xfrm>
          <a:off x="4976622" y="4757420"/>
          <a:ext cx="13004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22</xdr:row>
      <xdr:rowOff>180340</xdr:rowOff>
    </xdr:from>
    <xdr:to>
      <xdr:col>3</xdr:col>
      <xdr:colOff>242697</xdr:colOff>
      <xdr:row>24</xdr:row>
      <xdr:rowOff>185420</xdr:rowOff>
    </xdr:to>
    <xdr:cxnSp macro="_xll.PtreeEvent_ObjectClick">
      <xdr:nvCxnSpPr>
        <xdr:cNvPr id="113" name="PTObj_DBranchDLine_1_13"/>
        <xdr:cNvCxnSpPr/>
      </xdr:nvCxnSpPr>
      <xdr:spPr>
        <a:xfrm>
          <a:off x="4824222" y="4371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242697</xdr:colOff>
      <xdr:row>20</xdr:row>
      <xdr:rowOff>185420</xdr:rowOff>
    </xdr:from>
    <xdr:to>
      <xdr:col>5</xdr:col>
      <xdr:colOff>127</xdr:colOff>
      <xdr:row>20</xdr:row>
      <xdr:rowOff>185420</xdr:rowOff>
    </xdr:to>
    <xdr:cxnSp macro="_xll.PtreeEvent_ObjectClick">
      <xdr:nvCxnSpPr>
        <xdr:cNvPr id="110" name="PTObj_DBranchHLine_1_12"/>
        <xdr:cNvCxnSpPr/>
      </xdr:nvCxnSpPr>
      <xdr:spPr>
        <a:xfrm>
          <a:off x="6519672" y="3995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90297</xdr:colOff>
      <xdr:row>18</xdr:row>
      <xdr:rowOff>180340</xdr:rowOff>
    </xdr:from>
    <xdr:to>
      <xdr:col>4</xdr:col>
      <xdr:colOff>242697</xdr:colOff>
      <xdr:row>20</xdr:row>
      <xdr:rowOff>185420</xdr:rowOff>
    </xdr:to>
    <xdr:cxnSp macro="_xll.PtreeEvent_ObjectClick">
      <xdr:nvCxnSpPr>
        <xdr:cNvPr id="109" name="PTObj_DBranchDLine_1_12"/>
        <xdr:cNvCxnSpPr/>
      </xdr:nvCxnSpPr>
      <xdr:spPr>
        <a:xfrm>
          <a:off x="6367272" y="3609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242697</xdr:colOff>
      <xdr:row>16</xdr:row>
      <xdr:rowOff>185420</xdr:rowOff>
    </xdr:from>
    <xdr:to>
      <xdr:col>5</xdr:col>
      <xdr:colOff>127</xdr:colOff>
      <xdr:row>16</xdr:row>
      <xdr:rowOff>185420</xdr:rowOff>
    </xdr:to>
    <xdr:cxnSp macro="_xll.PtreeEvent_ObjectClick">
      <xdr:nvCxnSpPr>
        <xdr:cNvPr id="106" name="PTObj_DBranchHLine_1_11"/>
        <xdr:cNvCxnSpPr/>
      </xdr:nvCxnSpPr>
      <xdr:spPr>
        <a:xfrm>
          <a:off x="6519672" y="3233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90297</xdr:colOff>
      <xdr:row>16</xdr:row>
      <xdr:rowOff>185420</xdr:rowOff>
    </xdr:from>
    <xdr:to>
      <xdr:col>4</xdr:col>
      <xdr:colOff>242697</xdr:colOff>
      <xdr:row>18</xdr:row>
      <xdr:rowOff>180340</xdr:rowOff>
    </xdr:to>
    <xdr:cxnSp macro="_xll.PtreeEvent_ObjectClick">
      <xdr:nvCxnSpPr>
        <xdr:cNvPr id="105" name="PTObj_DBranchDLine_1_11"/>
        <xdr:cNvCxnSpPr/>
      </xdr:nvCxnSpPr>
      <xdr:spPr>
        <a:xfrm flipV="1">
          <a:off x="6367272" y="3233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18</xdr:row>
      <xdr:rowOff>185420</xdr:rowOff>
    </xdr:from>
    <xdr:to>
      <xdr:col>4</xdr:col>
      <xdr:colOff>127</xdr:colOff>
      <xdr:row>18</xdr:row>
      <xdr:rowOff>185420</xdr:rowOff>
    </xdr:to>
    <xdr:cxnSp macro="_xll.PtreeEvent_ObjectClick">
      <xdr:nvCxnSpPr>
        <xdr:cNvPr id="102" name="PTObj_DBranchHLine_1_10"/>
        <xdr:cNvCxnSpPr/>
      </xdr:nvCxnSpPr>
      <xdr:spPr>
        <a:xfrm>
          <a:off x="4976622" y="3614420"/>
          <a:ext cx="13004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18</xdr:row>
      <xdr:rowOff>185420</xdr:rowOff>
    </xdr:from>
    <xdr:to>
      <xdr:col>3</xdr:col>
      <xdr:colOff>242697</xdr:colOff>
      <xdr:row>22</xdr:row>
      <xdr:rowOff>180340</xdr:rowOff>
    </xdr:to>
    <xdr:cxnSp macro="_xll.PtreeEvent_ObjectClick">
      <xdr:nvCxnSpPr>
        <xdr:cNvPr id="101" name="PTObj_DBranchDLine_1_10"/>
        <xdr:cNvCxnSpPr/>
      </xdr:nvCxnSpPr>
      <xdr:spPr>
        <a:xfrm flipV="1">
          <a:off x="4824222" y="3614420"/>
          <a:ext cx="152400" cy="756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22</xdr:row>
      <xdr:rowOff>185420</xdr:rowOff>
    </xdr:from>
    <xdr:to>
      <xdr:col>3</xdr:col>
      <xdr:colOff>127</xdr:colOff>
      <xdr:row>22</xdr:row>
      <xdr:rowOff>185420</xdr:rowOff>
    </xdr:to>
    <xdr:cxnSp macro="_xll.PtreeEvent_ObjectClick">
      <xdr:nvCxnSpPr>
        <xdr:cNvPr id="98" name="PTObj_DBranchHLine_1_8"/>
        <xdr:cNvCxnSpPr/>
      </xdr:nvCxnSpPr>
      <xdr:spPr>
        <a:xfrm>
          <a:off x="3433572" y="4376420"/>
          <a:ext cx="13004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22</xdr:row>
      <xdr:rowOff>185420</xdr:rowOff>
    </xdr:from>
    <xdr:to>
      <xdr:col>2</xdr:col>
      <xdr:colOff>242697</xdr:colOff>
      <xdr:row>26</xdr:row>
      <xdr:rowOff>180340</xdr:rowOff>
    </xdr:to>
    <xdr:cxnSp macro="_xll.PtreeEvent_ObjectClick">
      <xdr:nvCxnSpPr>
        <xdr:cNvPr id="97" name="PTObj_DBranchDLine_1_8"/>
        <xdr:cNvCxnSpPr/>
      </xdr:nvCxnSpPr>
      <xdr:spPr>
        <a:xfrm flipV="1">
          <a:off x="3281172" y="4376420"/>
          <a:ext cx="152400" cy="756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242697</xdr:colOff>
      <xdr:row>26</xdr:row>
      <xdr:rowOff>185420</xdr:rowOff>
    </xdr:from>
    <xdr:to>
      <xdr:col>2</xdr:col>
      <xdr:colOff>127</xdr:colOff>
      <xdr:row>26</xdr:row>
      <xdr:rowOff>185420</xdr:rowOff>
    </xdr:to>
    <xdr:cxnSp macro="_xll.PtreeEvent_ObjectClick">
      <xdr:nvCxnSpPr>
        <xdr:cNvPr id="82" name="PTObj_DBranchHLine_1_2"/>
        <xdr:cNvCxnSpPr/>
      </xdr:nvCxnSpPr>
      <xdr:spPr>
        <a:xfrm>
          <a:off x="1900047" y="3233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90297</xdr:colOff>
      <xdr:row>26</xdr:row>
      <xdr:rowOff>185420</xdr:rowOff>
    </xdr:from>
    <xdr:to>
      <xdr:col>1</xdr:col>
      <xdr:colOff>242697</xdr:colOff>
      <xdr:row>38</xdr:row>
      <xdr:rowOff>180340</xdr:rowOff>
    </xdr:to>
    <xdr:cxnSp macro="_xll.PtreeEvent_ObjectClick">
      <xdr:nvCxnSpPr>
        <xdr:cNvPr id="81" name="PTObj_DBranchDLine_1_2"/>
        <xdr:cNvCxnSpPr/>
      </xdr:nvCxnSpPr>
      <xdr:spPr>
        <a:xfrm flipV="1">
          <a:off x="1747647" y="3233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44</xdr:row>
      <xdr:rowOff>185420</xdr:rowOff>
    </xdr:from>
    <xdr:to>
      <xdr:col>4</xdr:col>
      <xdr:colOff>127</xdr:colOff>
      <xdr:row>44</xdr:row>
      <xdr:rowOff>185420</xdr:rowOff>
    </xdr:to>
    <xdr:cxnSp macro="_xll.PtreeEvent_ObjectClick">
      <xdr:nvCxnSpPr>
        <xdr:cNvPr id="78" name="PTObj_DBranchHLine_1_7"/>
        <xdr:cNvCxnSpPr/>
      </xdr:nvCxnSpPr>
      <xdr:spPr>
        <a:xfrm>
          <a:off x="4967097" y="4757420"/>
          <a:ext cx="11480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42</xdr:row>
      <xdr:rowOff>180340</xdr:rowOff>
    </xdr:from>
    <xdr:to>
      <xdr:col>3</xdr:col>
      <xdr:colOff>242697</xdr:colOff>
      <xdr:row>44</xdr:row>
      <xdr:rowOff>185420</xdr:rowOff>
    </xdr:to>
    <xdr:cxnSp macro="_xll.PtreeEvent_ObjectClick">
      <xdr:nvCxnSpPr>
        <xdr:cNvPr id="77" name="PTObj_DBranchDLine_1_7"/>
        <xdr:cNvCxnSpPr/>
      </xdr:nvCxnSpPr>
      <xdr:spPr>
        <a:xfrm>
          <a:off x="4814697" y="4371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40</xdr:row>
      <xdr:rowOff>185420</xdr:rowOff>
    </xdr:from>
    <xdr:to>
      <xdr:col>4</xdr:col>
      <xdr:colOff>127</xdr:colOff>
      <xdr:row>40</xdr:row>
      <xdr:rowOff>185420</xdr:rowOff>
    </xdr:to>
    <xdr:cxnSp macro="_xll.PtreeEvent_ObjectClick">
      <xdr:nvCxnSpPr>
        <xdr:cNvPr id="74" name="PTObj_DBranchHLine_1_6"/>
        <xdr:cNvCxnSpPr/>
      </xdr:nvCxnSpPr>
      <xdr:spPr>
        <a:xfrm>
          <a:off x="4967097" y="3995420"/>
          <a:ext cx="8718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40</xdr:row>
      <xdr:rowOff>185420</xdr:rowOff>
    </xdr:from>
    <xdr:to>
      <xdr:col>3</xdr:col>
      <xdr:colOff>242697</xdr:colOff>
      <xdr:row>42</xdr:row>
      <xdr:rowOff>180340</xdr:rowOff>
    </xdr:to>
    <xdr:cxnSp macro="_xll.PtreeEvent_ObjectClick">
      <xdr:nvCxnSpPr>
        <xdr:cNvPr id="73" name="PTObj_DBranchDLine_1_6"/>
        <xdr:cNvCxnSpPr/>
      </xdr:nvCxnSpPr>
      <xdr:spPr>
        <a:xfrm flipV="1">
          <a:off x="4814697" y="3995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42</xdr:row>
      <xdr:rowOff>185420</xdr:rowOff>
    </xdr:from>
    <xdr:to>
      <xdr:col>3</xdr:col>
      <xdr:colOff>127</xdr:colOff>
      <xdr:row>42</xdr:row>
      <xdr:rowOff>185420</xdr:rowOff>
    </xdr:to>
    <xdr:cxnSp macro="_xll.PtreeEvent_ObjectClick">
      <xdr:nvCxnSpPr>
        <xdr:cNvPr id="70" name="PTObj_DBranchHLine_1_4"/>
        <xdr:cNvCxnSpPr/>
      </xdr:nvCxnSpPr>
      <xdr:spPr>
        <a:xfrm>
          <a:off x="3433572" y="3995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42</xdr:row>
      <xdr:rowOff>185420</xdr:rowOff>
    </xdr:from>
    <xdr:to>
      <xdr:col>2</xdr:col>
      <xdr:colOff>242697</xdr:colOff>
      <xdr:row>46</xdr:row>
      <xdr:rowOff>180340</xdr:rowOff>
    </xdr:to>
    <xdr:cxnSp macro="_xll.PtreeEvent_ObjectClick">
      <xdr:nvCxnSpPr>
        <xdr:cNvPr id="69" name="PTObj_DBranchDLine_1_4"/>
        <xdr:cNvCxnSpPr/>
      </xdr:nvCxnSpPr>
      <xdr:spPr>
        <a:xfrm flipV="1">
          <a:off x="3281172" y="3995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48</xdr:row>
      <xdr:rowOff>185420</xdr:rowOff>
    </xdr:from>
    <xdr:to>
      <xdr:col>3</xdr:col>
      <xdr:colOff>127</xdr:colOff>
      <xdr:row>48</xdr:row>
      <xdr:rowOff>185420</xdr:rowOff>
    </xdr:to>
    <xdr:cxnSp macro="_xll.PtreeEvent_ObjectClick">
      <xdr:nvCxnSpPr>
        <xdr:cNvPr id="66" name="PTObj_DBranchHLine_1_5"/>
        <xdr:cNvCxnSpPr/>
      </xdr:nvCxnSpPr>
      <xdr:spPr>
        <a:xfrm>
          <a:off x="3433572" y="4757420"/>
          <a:ext cx="11480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46</xdr:row>
      <xdr:rowOff>180340</xdr:rowOff>
    </xdr:from>
    <xdr:to>
      <xdr:col>2</xdr:col>
      <xdr:colOff>242697</xdr:colOff>
      <xdr:row>48</xdr:row>
      <xdr:rowOff>185420</xdr:rowOff>
    </xdr:to>
    <xdr:cxnSp macro="_xll.PtreeEvent_ObjectClick">
      <xdr:nvCxnSpPr>
        <xdr:cNvPr id="65" name="PTObj_DBranchDLine_1_5"/>
        <xdr:cNvCxnSpPr/>
      </xdr:nvCxnSpPr>
      <xdr:spPr>
        <a:xfrm>
          <a:off x="3281172" y="4371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242697</xdr:colOff>
      <xdr:row>46</xdr:row>
      <xdr:rowOff>185420</xdr:rowOff>
    </xdr:from>
    <xdr:to>
      <xdr:col>2</xdr:col>
      <xdr:colOff>127</xdr:colOff>
      <xdr:row>46</xdr:row>
      <xdr:rowOff>185420</xdr:rowOff>
    </xdr:to>
    <xdr:cxnSp macro="_xll.PtreeEvent_ObjectClick">
      <xdr:nvCxnSpPr>
        <xdr:cNvPr id="58" name="PTObj_DBranchHLine_1_3"/>
        <xdr:cNvCxnSpPr/>
      </xdr:nvCxnSpPr>
      <xdr:spPr>
        <a:xfrm>
          <a:off x="1900047" y="3995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90297</xdr:colOff>
      <xdr:row>38</xdr:row>
      <xdr:rowOff>180340</xdr:rowOff>
    </xdr:from>
    <xdr:to>
      <xdr:col>1</xdr:col>
      <xdr:colOff>242697</xdr:colOff>
      <xdr:row>46</xdr:row>
      <xdr:rowOff>185420</xdr:rowOff>
    </xdr:to>
    <xdr:cxnSp macro="_xll.PtreeEvent_ObjectClick">
      <xdr:nvCxnSpPr>
        <xdr:cNvPr id="57" name="PTObj_DBranchDLine_1_3"/>
        <xdr:cNvCxnSpPr/>
      </xdr:nvCxnSpPr>
      <xdr:spPr>
        <a:xfrm>
          <a:off x="1747647" y="3609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177800</xdr:colOff>
      <xdr:row>38</xdr:row>
      <xdr:rowOff>185420</xdr:rowOff>
    </xdr:from>
    <xdr:to>
      <xdr:col>1</xdr:col>
      <xdr:colOff>127</xdr:colOff>
      <xdr:row>38</xdr:row>
      <xdr:rowOff>185420</xdr:rowOff>
    </xdr:to>
    <xdr:cxnSp macro="_xll.PtreeEvent_ObjectClick">
      <xdr:nvCxnSpPr>
        <xdr:cNvPr id="10" name="PTObj_DBranchHLine_1_1"/>
        <xdr:cNvCxnSpPr/>
      </xdr:nvCxnSpPr>
      <xdr:spPr>
        <a:xfrm>
          <a:off x="177800" y="3233420"/>
          <a:ext cx="1470152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609602</xdr:colOff>
      <xdr:row>2</xdr:row>
      <xdr:rowOff>38100</xdr:rowOff>
    </xdr:from>
    <xdr:to>
      <xdr:col>4</xdr:col>
      <xdr:colOff>66676</xdr:colOff>
      <xdr:row>6</xdr:row>
      <xdr:rowOff>28575</xdr:rowOff>
    </xdr:to>
    <xdr:sp macro="" textlink="">
      <xdr:nvSpPr>
        <xdr:cNvPr id="2" name="TextBox 1"/>
        <xdr:cNvSpPr txBox="1"/>
      </xdr:nvSpPr>
      <xdr:spPr>
        <a:xfrm>
          <a:off x="3800477" y="419100"/>
          <a:ext cx="2543174" cy="7524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All monetary values (except the unit margin in cell B6) are</a:t>
          </a:r>
          <a:r>
            <a:rPr lang="en-US" sz="1100" baseline="0"/>
            <a:t> in $1000s, and all sales volumes are in 1000s of units.</a:t>
          </a:r>
          <a:endParaRPr lang="en-US" sz="1100"/>
        </a:p>
      </xdr:txBody>
    </xdr:sp>
    <xdr:clientData/>
  </xdr:twoCellAnchor>
  <xdr:twoCellAnchor editAs="oneCell">
    <xdr:from>
      <xdr:col>1</xdr:col>
      <xdr:colOff>127</xdr:colOff>
      <xdr:row>38</xdr:row>
      <xdr:rowOff>90170</xdr:rowOff>
    </xdr:from>
    <xdr:to>
      <xdr:col>1</xdr:col>
      <xdr:colOff>190627</xdr:colOff>
      <xdr:row>39</xdr:row>
      <xdr:rowOff>90170</xdr:rowOff>
    </xdr:to>
    <xdr:sp macro="_xll.PtreeEvent_ObjectClick" textlink="">
      <xdr:nvSpPr>
        <xdr:cNvPr id="9" name="PTObj_DNode_1_1"/>
        <xdr:cNvSpPr/>
      </xdr:nvSpPr>
      <xdr:spPr>
        <a:xfrm>
          <a:off x="1647952" y="3138170"/>
          <a:ext cx="190500" cy="190500"/>
        </a:xfrm>
        <a:prstGeom prst="rect">
          <a:avLst/>
        </a:prstGeom>
        <a:solidFill>
          <a:srgbClr val="008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0</xdr:col>
      <xdr:colOff>215900</xdr:colOff>
      <xdr:row>38</xdr:row>
      <xdr:rowOff>95107</xdr:rowOff>
    </xdr:from>
    <xdr:ext cx="1013931" cy="180627"/>
    <xdr:sp macro="_xll.PtreeEvent_ObjectClick" textlink="">
      <xdr:nvSpPr>
        <xdr:cNvPr id="11" name="PTObj_DBranchName_1_1"/>
        <xdr:cNvSpPr txBox="1"/>
      </xdr:nvSpPr>
      <xdr:spPr>
        <a:xfrm>
          <a:off x="215900" y="3143107"/>
          <a:ext cx="101393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New Product Decisions</a:t>
          </a:r>
        </a:p>
      </xdr:txBody>
    </xdr:sp>
    <xdr:clientData/>
  </xdr:oneCellAnchor>
  <xdr:twoCellAnchor editAs="oneCell">
    <xdr:from>
      <xdr:col>2</xdr:col>
      <xdr:colOff>127</xdr:colOff>
      <xdr:row>46</xdr:row>
      <xdr:rowOff>90170</xdr:rowOff>
    </xdr:from>
    <xdr:to>
      <xdr:col>2</xdr:col>
      <xdr:colOff>190627</xdr:colOff>
      <xdr:row>47</xdr:row>
      <xdr:rowOff>90170</xdr:rowOff>
    </xdr:to>
    <xdr:sp macro="_xll.PtreeEvent_ObjectClick" textlink="">
      <xdr:nvSpPr>
        <xdr:cNvPr id="36" name="PTObj_DNode_1_3"/>
        <xdr:cNvSpPr/>
      </xdr:nvSpPr>
      <xdr:spPr>
        <a:xfrm>
          <a:off x="3191002" y="3900170"/>
          <a:ext cx="190500" cy="190500"/>
        </a:xfrm>
        <a:prstGeom prst="rect">
          <a:avLst/>
        </a:prstGeom>
        <a:solidFill>
          <a:srgbClr val="008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280797</xdr:colOff>
      <xdr:row>46</xdr:row>
      <xdr:rowOff>95107</xdr:rowOff>
    </xdr:from>
    <xdr:ext cx="175753" cy="180627"/>
    <xdr:sp macro="_xll.PtreeEvent_ObjectClick" textlink="">
      <xdr:nvSpPr>
        <xdr:cNvPr id="59" name="PTObj_DBranchName_1_3"/>
        <xdr:cNvSpPr txBox="1"/>
      </xdr:nvSpPr>
      <xdr:spPr>
        <a:xfrm>
          <a:off x="1938147" y="3905107"/>
          <a:ext cx="175753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3</xdr:col>
      <xdr:colOff>127</xdr:colOff>
      <xdr:row>48</xdr:row>
      <xdr:rowOff>90170</xdr:rowOff>
    </xdr:from>
    <xdr:to>
      <xdr:col>3</xdr:col>
      <xdr:colOff>190627</xdr:colOff>
      <xdr:row>49</xdr:row>
      <xdr:rowOff>90170</xdr:rowOff>
    </xdr:to>
    <xdr:sp macro="_xll.PtreeEvent_ObjectClick" textlink="">
      <xdr:nvSpPr>
        <xdr:cNvPr id="64" name="PTObj_DNode_1_5"/>
        <xdr:cNvSpPr/>
      </xdr:nvSpPr>
      <xdr:spPr>
        <a:xfrm rot="-5400000">
          <a:off x="4581652" y="4662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48</xdr:row>
      <xdr:rowOff>95107</xdr:rowOff>
    </xdr:from>
    <xdr:ext cx="175753" cy="180627"/>
    <xdr:sp macro="_xll.PtreeEvent_ObjectClick" textlink="">
      <xdr:nvSpPr>
        <xdr:cNvPr id="67" name="PTObj_DBranchName_1_5"/>
        <xdr:cNvSpPr txBox="1"/>
      </xdr:nvSpPr>
      <xdr:spPr>
        <a:xfrm>
          <a:off x="3471672" y="4667107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3</xdr:col>
      <xdr:colOff>127</xdr:colOff>
      <xdr:row>42</xdr:row>
      <xdr:rowOff>90170</xdr:rowOff>
    </xdr:from>
    <xdr:to>
      <xdr:col>3</xdr:col>
      <xdr:colOff>190627</xdr:colOff>
      <xdr:row>43</xdr:row>
      <xdr:rowOff>90170</xdr:rowOff>
    </xdr:to>
    <xdr:sp macro="_xll.PtreeEvent_ObjectClick" textlink="">
      <xdr:nvSpPr>
        <xdr:cNvPr id="68" name="PTObj_DNode_1_4"/>
        <xdr:cNvSpPr/>
      </xdr:nvSpPr>
      <xdr:spPr>
        <a:xfrm>
          <a:off x="4724527" y="3900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42</xdr:row>
      <xdr:rowOff>95107</xdr:rowOff>
    </xdr:from>
    <xdr:ext cx="196592" cy="180627"/>
    <xdr:sp macro="_xll.PtreeEvent_ObjectClick" textlink="">
      <xdr:nvSpPr>
        <xdr:cNvPr id="71" name="PTObj_DBranchName_1_4"/>
        <xdr:cNvSpPr txBox="1"/>
      </xdr:nvSpPr>
      <xdr:spPr>
        <a:xfrm>
          <a:off x="3471672" y="3905107"/>
          <a:ext cx="196592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4</xdr:col>
      <xdr:colOff>127</xdr:colOff>
      <xdr:row>40</xdr:row>
      <xdr:rowOff>90170</xdr:rowOff>
    </xdr:from>
    <xdr:to>
      <xdr:col>4</xdr:col>
      <xdr:colOff>190627</xdr:colOff>
      <xdr:row>41</xdr:row>
      <xdr:rowOff>90170</xdr:rowOff>
    </xdr:to>
    <xdr:sp macro="_xll.PtreeEvent_ObjectClick" textlink="">
      <xdr:nvSpPr>
        <xdr:cNvPr id="72" name="PTObj_DNode_1_6"/>
        <xdr:cNvSpPr/>
      </xdr:nvSpPr>
      <xdr:spPr>
        <a:xfrm rot="-5400000">
          <a:off x="5838952" y="3900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</xdr:col>
      <xdr:colOff>280797</xdr:colOff>
      <xdr:row>40</xdr:row>
      <xdr:rowOff>95107</xdr:rowOff>
    </xdr:from>
    <xdr:ext cx="282257" cy="180627"/>
    <xdr:sp macro="_xll.PtreeEvent_ObjectClick" textlink="">
      <xdr:nvSpPr>
        <xdr:cNvPr id="75" name="PTObj_DBranchName_1_6"/>
        <xdr:cNvSpPr txBox="1"/>
      </xdr:nvSpPr>
      <xdr:spPr>
        <a:xfrm>
          <a:off x="5005197" y="3905107"/>
          <a:ext cx="28225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Good</a:t>
          </a:r>
        </a:p>
      </xdr:txBody>
    </xdr:sp>
    <xdr:clientData/>
  </xdr:oneCellAnchor>
  <xdr:twoCellAnchor editAs="oneCell">
    <xdr:from>
      <xdr:col>4</xdr:col>
      <xdr:colOff>127</xdr:colOff>
      <xdr:row>44</xdr:row>
      <xdr:rowOff>90170</xdr:rowOff>
    </xdr:from>
    <xdr:to>
      <xdr:col>4</xdr:col>
      <xdr:colOff>190627</xdr:colOff>
      <xdr:row>45</xdr:row>
      <xdr:rowOff>90170</xdr:rowOff>
    </xdr:to>
    <xdr:sp macro="_xll.PtreeEvent_ObjectClick" textlink="">
      <xdr:nvSpPr>
        <xdr:cNvPr id="76" name="PTObj_DNode_1_7"/>
        <xdr:cNvSpPr/>
      </xdr:nvSpPr>
      <xdr:spPr>
        <a:xfrm rot="-5400000">
          <a:off x="6115177" y="4662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</xdr:col>
      <xdr:colOff>280797</xdr:colOff>
      <xdr:row>44</xdr:row>
      <xdr:rowOff>95107</xdr:rowOff>
    </xdr:from>
    <xdr:ext cx="214226" cy="180627"/>
    <xdr:sp macro="_xll.PtreeEvent_ObjectClick" textlink="">
      <xdr:nvSpPr>
        <xdr:cNvPr id="79" name="PTObj_DBranchName_1_7"/>
        <xdr:cNvSpPr txBox="1"/>
      </xdr:nvSpPr>
      <xdr:spPr>
        <a:xfrm>
          <a:off x="5005197" y="4667107"/>
          <a:ext cx="214226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Bad</a:t>
          </a:r>
        </a:p>
      </xdr:txBody>
    </xdr:sp>
    <xdr:clientData/>
  </xdr:oneCellAnchor>
  <xdr:twoCellAnchor editAs="oneCell">
    <xdr:from>
      <xdr:col>2</xdr:col>
      <xdr:colOff>127</xdr:colOff>
      <xdr:row>26</xdr:row>
      <xdr:rowOff>90170</xdr:rowOff>
    </xdr:from>
    <xdr:to>
      <xdr:col>2</xdr:col>
      <xdr:colOff>190627</xdr:colOff>
      <xdr:row>27</xdr:row>
      <xdr:rowOff>90170</xdr:rowOff>
    </xdr:to>
    <xdr:sp macro="_xll.PtreeEvent_ObjectClick" textlink="">
      <xdr:nvSpPr>
        <xdr:cNvPr id="80" name="PTObj_DNode_1_2"/>
        <xdr:cNvSpPr/>
      </xdr:nvSpPr>
      <xdr:spPr>
        <a:xfrm>
          <a:off x="3191002" y="3138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280797</xdr:colOff>
      <xdr:row>26</xdr:row>
      <xdr:rowOff>95107</xdr:rowOff>
    </xdr:from>
    <xdr:ext cx="196592" cy="180627"/>
    <xdr:sp macro="_xll.PtreeEvent_ObjectClick" textlink="">
      <xdr:nvSpPr>
        <xdr:cNvPr id="83" name="PTObj_DBranchName_1_2"/>
        <xdr:cNvSpPr txBox="1"/>
      </xdr:nvSpPr>
      <xdr:spPr>
        <a:xfrm>
          <a:off x="1938147" y="3143107"/>
          <a:ext cx="196592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3</xdr:col>
      <xdr:colOff>127</xdr:colOff>
      <xdr:row>22</xdr:row>
      <xdr:rowOff>90170</xdr:rowOff>
    </xdr:from>
    <xdr:to>
      <xdr:col>3</xdr:col>
      <xdr:colOff>190627</xdr:colOff>
      <xdr:row>23</xdr:row>
      <xdr:rowOff>90170</xdr:rowOff>
    </xdr:to>
    <xdr:sp macro="_xll.PtreeEvent_ObjectClick" textlink="">
      <xdr:nvSpPr>
        <xdr:cNvPr id="96" name="PTObj_DNode_1_8"/>
        <xdr:cNvSpPr/>
      </xdr:nvSpPr>
      <xdr:spPr>
        <a:xfrm>
          <a:off x="4734052" y="4281170"/>
          <a:ext cx="190500" cy="190500"/>
        </a:xfrm>
        <a:prstGeom prst="rect">
          <a:avLst/>
        </a:prstGeom>
        <a:solidFill>
          <a:srgbClr val="008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22</xdr:row>
      <xdr:rowOff>95107</xdr:rowOff>
    </xdr:from>
    <xdr:ext cx="282257" cy="180627"/>
    <xdr:sp macro="_xll.PtreeEvent_ObjectClick" textlink="">
      <xdr:nvSpPr>
        <xdr:cNvPr id="99" name="PTObj_DBranchName_1_8"/>
        <xdr:cNvSpPr txBox="1"/>
      </xdr:nvSpPr>
      <xdr:spPr>
        <a:xfrm>
          <a:off x="3471672" y="4286107"/>
          <a:ext cx="282257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Good</a:t>
          </a:r>
        </a:p>
      </xdr:txBody>
    </xdr:sp>
    <xdr:clientData/>
  </xdr:oneCellAnchor>
  <xdr:twoCellAnchor editAs="oneCell">
    <xdr:from>
      <xdr:col>4</xdr:col>
      <xdr:colOff>127</xdr:colOff>
      <xdr:row>18</xdr:row>
      <xdr:rowOff>90170</xdr:rowOff>
    </xdr:from>
    <xdr:to>
      <xdr:col>4</xdr:col>
      <xdr:colOff>190627</xdr:colOff>
      <xdr:row>19</xdr:row>
      <xdr:rowOff>90170</xdr:rowOff>
    </xdr:to>
    <xdr:sp macro="_xll.PtreeEvent_ObjectClick" textlink="">
      <xdr:nvSpPr>
        <xdr:cNvPr id="100" name="PTObj_DNode_1_10"/>
        <xdr:cNvSpPr/>
      </xdr:nvSpPr>
      <xdr:spPr>
        <a:xfrm>
          <a:off x="6277102" y="3519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</xdr:col>
      <xdr:colOff>280797</xdr:colOff>
      <xdr:row>18</xdr:row>
      <xdr:rowOff>95107</xdr:rowOff>
    </xdr:from>
    <xdr:ext cx="196592" cy="180627"/>
    <xdr:sp macro="_xll.PtreeEvent_ObjectClick" textlink="">
      <xdr:nvSpPr>
        <xdr:cNvPr id="103" name="PTObj_DBranchName_1_10"/>
        <xdr:cNvSpPr txBox="1"/>
      </xdr:nvSpPr>
      <xdr:spPr>
        <a:xfrm>
          <a:off x="5014722" y="3524107"/>
          <a:ext cx="196592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16</xdr:row>
      <xdr:rowOff>90170</xdr:rowOff>
    </xdr:from>
    <xdr:to>
      <xdr:col>5</xdr:col>
      <xdr:colOff>190627</xdr:colOff>
      <xdr:row>17</xdr:row>
      <xdr:rowOff>90170</xdr:rowOff>
    </xdr:to>
    <xdr:sp macro="_xll.PtreeEvent_ObjectClick" textlink="">
      <xdr:nvSpPr>
        <xdr:cNvPr id="104" name="PTObj_DNode_1_11"/>
        <xdr:cNvSpPr/>
      </xdr:nvSpPr>
      <xdr:spPr>
        <a:xfrm rot="-5400000">
          <a:off x="7810627" y="3138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</xdr:col>
      <xdr:colOff>280797</xdr:colOff>
      <xdr:row>16</xdr:row>
      <xdr:rowOff>95107</xdr:rowOff>
    </xdr:from>
    <xdr:ext cx="282257" cy="180627"/>
    <xdr:sp macro="_xll.PtreeEvent_ObjectClick" textlink="">
      <xdr:nvSpPr>
        <xdr:cNvPr id="107" name="PTObj_DBranchName_1_11"/>
        <xdr:cNvSpPr txBox="1"/>
      </xdr:nvSpPr>
      <xdr:spPr>
        <a:xfrm>
          <a:off x="6557772" y="3143107"/>
          <a:ext cx="28225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Good</a:t>
          </a:r>
        </a:p>
      </xdr:txBody>
    </xdr:sp>
    <xdr:clientData/>
  </xdr:oneCellAnchor>
  <xdr:twoCellAnchor editAs="oneCell">
    <xdr:from>
      <xdr:col>5</xdr:col>
      <xdr:colOff>127</xdr:colOff>
      <xdr:row>20</xdr:row>
      <xdr:rowOff>90170</xdr:rowOff>
    </xdr:from>
    <xdr:to>
      <xdr:col>5</xdr:col>
      <xdr:colOff>190627</xdr:colOff>
      <xdr:row>21</xdr:row>
      <xdr:rowOff>90170</xdr:rowOff>
    </xdr:to>
    <xdr:sp macro="_xll.PtreeEvent_ObjectClick" textlink="">
      <xdr:nvSpPr>
        <xdr:cNvPr id="108" name="PTObj_DNode_1_12"/>
        <xdr:cNvSpPr/>
      </xdr:nvSpPr>
      <xdr:spPr>
        <a:xfrm rot="-5400000">
          <a:off x="7810627" y="3900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</xdr:col>
      <xdr:colOff>280797</xdr:colOff>
      <xdr:row>20</xdr:row>
      <xdr:rowOff>95107</xdr:rowOff>
    </xdr:from>
    <xdr:ext cx="214225" cy="180627"/>
    <xdr:sp macro="_xll.PtreeEvent_ObjectClick" textlink="">
      <xdr:nvSpPr>
        <xdr:cNvPr id="111" name="PTObj_DBranchName_1_12"/>
        <xdr:cNvSpPr txBox="1"/>
      </xdr:nvSpPr>
      <xdr:spPr>
        <a:xfrm>
          <a:off x="6557772" y="3905107"/>
          <a:ext cx="214225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Bad</a:t>
          </a:r>
        </a:p>
      </xdr:txBody>
    </xdr:sp>
    <xdr:clientData/>
  </xdr:oneCellAnchor>
  <xdr:twoCellAnchor editAs="oneCell">
    <xdr:from>
      <xdr:col>4</xdr:col>
      <xdr:colOff>127</xdr:colOff>
      <xdr:row>24</xdr:row>
      <xdr:rowOff>90170</xdr:rowOff>
    </xdr:from>
    <xdr:to>
      <xdr:col>4</xdr:col>
      <xdr:colOff>190627</xdr:colOff>
      <xdr:row>25</xdr:row>
      <xdr:rowOff>90170</xdr:rowOff>
    </xdr:to>
    <xdr:sp macro="_xll.PtreeEvent_ObjectClick" textlink="">
      <xdr:nvSpPr>
        <xdr:cNvPr id="112" name="PTObj_DNode_1_13"/>
        <xdr:cNvSpPr/>
      </xdr:nvSpPr>
      <xdr:spPr>
        <a:xfrm rot="-5400000">
          <a:off x="6277102" y="4662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</xdr:col>
      <xdr:colOff>280797</xdr:colOff>
      <xdr:row>24</xdr:row>
      <xdr:rowOff>95107</xdr:rowOff>
    </xdr:from>
    <xdr:ext cx="175753" cy="180627"/>
    <xdr:sp macro="_xll.PtreeEvent_ObjectClick" textlink="">
      <xdr:nvSpPr>
        <xdr:cNvPr id="115" name="PTObj_DBranchName_1_13"/>
        <xdr:cNvSpPr txBox="1"/>
      </xdr:nvSpPr>
      <xdr:spPr>
        <a:xfrm>
          <a:off x="5014722" y="4667107"/>
          <a:ext cx="175753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3</xdr:col>
      <xdr:colOff>127</xdr:colOff>
      <xdr:row>34</xdr:row>
      <xdr:rowOff>90170</xdr:rowOff>
    </xdr:from>
    <xdr:to>
      <xdr:col>3</xdr:col>
      <xdr:colOff>190627</xdr:colOff>
      <xdr:row>35</xdr:row>
      <xdr:rowOff>90170</xdr:rowOff>
    </xdr:to>
    <xdr:sp macro="_xll.PtreeEvent_ObjectClick" textlink="">
      <xdr:nvSpPr>
        <xdr:cNvPr id="120" name="PTObj_DNode_1_9"/>
        <xdr:cNvSpPr/>
      </xdr:nvSpPr>
      <xdr:spPr>
        <a:xfrm>
          <a:off x="4734052" y="6567170"/>
          <a:ext cx="190500" cy="190500"/>
        </a:xfrm>
        <a:prstGeom prst="rect">
          <a:avLst/>
        </a:prstGeom>
        <a:solidFill>
          <a:srgbClr val="008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34</xdr:row>
      <xdr:rowOff>95107</xdr:rowOff>
    </xdr:from>
    <xdr:ext cx="214225" cy="180627"/>
    <xdr:sp macro="_xll.PtreeEvent_ObjectClick" textlink="">
      <xdr:nvSpPr>
        <xdr:cNvPr id="123" name="PTObj_DBranchName_1_9"/>
        <xdr:cNvSpPr txBox="1"/>
      </xdr:nvSpPr>
      <xdr:spPr>
        <a:xfrm>
          <a:off x="3471672" y="6572107"/>
          <a:ext cx="214225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Bad</a:t>
          </a:r>
        </a:p>
      </xdr:txBody>
    </xdr:sp>
    <xdr:clientData/>
  </xdr:oneCellAnchor>
  <xdr:twoCellAnchor editAs="oneCell">
    <xdr:from>
      <xdr:col>4</xdr:col>
      <xdr:colOff>127</xdr:colOff>
      <xdr:row>30</xdr:row>
      <xdr:rowOff>90170</xdr:rowOff>
    </xdr:from>
    <xdr:to>
      <xdr:col>4</xdr:col>
      <xdr:colOff>190627</xdr:colOff>
      <xdr:row>31</xdr:row>
      <xdr:rowOff>90170</xdr:rowOff>
    </xdr:to>
    <xdr:sp macro="_xll.PtreeEvent_ObjectClick" textlink="">
      <xdr:nvSpPr>
        <xdr:cNvPr id="124" name="PTObj_DNode_1_14"/>
        <xdr:cNvSpPr/>
      </xdr:nvSpPr>
      <xdr:spPr>
        <a:xfrm>
          <a:off x="6277102" y="5805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</xdr:col>
      <xdr:colOff>280797</xdr:colOff>
      <xdr:row>30</xdr:row>
      <xdr:rowOff>95107</xdr:rowOff>
    </xdr:from>
    <xdr:ext cx="196592" cy="180627"/>
    <xdr:sp macro="_xll.PtreeEvent_ObjectClick" textlink="">
      <xdr:nvSpPr>
        <xdr:cNvPr id="127" name="PTObj_DBranchName_1_14"/>
        <xdr:cNvSpPr txBox="1"/>
      </xdr:nvSpPr>
      <xdr:spPr>
        <a:xfrm>
          <a:off x="5014722" y="5810107"/>
          <a:ext cx="196592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28</xdr:row>
      <xdr:rowOff>90170</xdr:rowOff>
    </xdr:from>
    <xdr:to>
      <xdr:col>5</xdr:col>
      <xdr:colOff>190627</xdr:colOff>
      <xdr:row>29</xdr:row>
      <xdr:rowOff>90170</xdr:rowOff>
    </xdr:to>
    <xdr:sp macro="_xll.PtreeEvent_ObjectClick" textlink="">
      <xdr:nvSpPr>
        <xdr:cNvPr id="128" name="PTObj_DNode_1_15"/>
        <xdr:cNvSpPr/>
      </xdr:nvSpPr>
      <xdr:spPr>
        <a:xfrm rot="-5400000">
          <a:off x="7810627" y="5424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</xdr:col>
      <xdr:colOff>280797</xdr:colOff>
      <xdr:row>28</xdr:row>
      <xdr:rowOff>95107</xdr:rowOff>
    </xdr:from>
    <xdr:ext cx="282257" cy="180627"/>
    <xdr:sp macro="_xll.PtreeEvent_ObjectClick" textlink="">
      <xdr:nvSpPr>
        <xdr:cNvPr id="131" name="PTObj_DBranchName_1_15"/>
        <xdr:cNvSpPr txBox="1"/>
      </xdr:nvSpPr>
      <xdr:spPr>
        <a:xfrm>
          <a:off x="6557772" y="5429107"/>
          <a:ext cx="28225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Good</a:t>
          </a:r>
        </a:p>
      </xdr:txBody>
    </xdr:sp>
    <xdr:clientData/>
  </xdr:oneCellAnchor>
  <xdr:twoCellAnchor editAs="oneCell">
    <xdr:from>
      <xdr:col>5</xdr:col>
      <xdr:colOff>127</xdr:colOff>
      <xdr:row>32</xdr:row>
      <xdr:rowOff>90170</xdr:rowOff>
    </xdr:from>
    <xdr:to>
      <xdr:col>5</xdr:col>
      <xdr:colOff>190627</xdr:colOff>
      <xdr:row>33</xdr:row>
      <xdr:rowOff>90170</xdr:rowOff>
    </xdr:to>
    <xdr:sp macro="_xll.PtreeEvent_ObjectClick" textlink="">
      <xdr:nvSpPr>
        <xdr:cNvPr id="132" name="PTObj_DNode_1_16"/>
        <xdr:cNvSpPr/>
      </xdr:nvSpPr>
      <xdr:spPr>
        <a:xfrm rot="-5400000">
          <a:off x="7810627" y="6186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</xdr:col>
      <xdr:colOff>280797</xdr:colOff>
      <xdr:row>32</xdr:row>
      <xdr:rowOff>95107</xdr:rowOff>
    </xdr:from>
    <xdr:ext cx="214225" cy="180627"/>
    <xdr:sp macro="_xll.PtreeEvent_ObjectClick" textlink="">
      <xdr:nvSpPr>
        <xdr:cNvPr id="135" name="PTObj_DBranchName_1_16"/>
        <xdr:cNvSpPr txBox="1"/>
      </xdr:nvSpPr>
      <xdr:spPr>
        <a:xfrm>
          <a:off x="6557772" y="6191107"/>
          <a:ext cx="214225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Bad</a:t>
          </a:r>
        </a:p>
      </xdr:txBody>
    </xdr:sp>
    <xdr:clientData/>
  </xdr:oneCellAnchor>
  <xdr:twoCellAnchor editAs="oneCell">
    <xdr:from>
      <xdr:col>4</xdr:col>
      <xdr:colOff>127</xdr:colOff>
      <xdr:row>36</xdr:row>
      <xdr:rowOff>90170</xdr:rowOff>
    </xdr:from>
    <xdr:to>
      <xdr:col>4</xdr:col>
      <xdr:colOff>190627</xdr:colOff>
      <xdr:row>37</xdr:row>
      <xdr:rowOff>90170</xdr:rowOff>
    </xdr:to>
    <xdr:sp macro="_xll.PtreeEvent_ObjectClick" textlink="">
      <xdr:nvSpPr>
        <xdr:cNvPr id="136" name="PTObj_DNode_1_17"/>
        <xdr:cNvSpPr/>
      </xdr:nvSpPr>
      <xdr:spPr>
        <a:xfrm rot="-5400000">
          <a:off x="6277102" y="6948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</xdr:col>
      <xdr:colOff>280797</xdr:colOff>
      <xdr:row>36</xdr:row>
      <xdr:rowOff>95107</xdr:rowOff>
    </xdr:from>
    <xdr:ext cx="175753" cy="180627"/>
    <xdr:sp macro="_xll.PtreeEvent_ObjectClick" textlink="">
      <xdr:nvSpPr>
        <xdr:cNvPr id="139" name="PTObj_DBranchName_1_17"/>
        <xdr:cNvSpPr txBox="1"/>
      </xdr:nvSpPr>
      <xdr:spPr>
        <a:xfrm>
          <a:off x="5014722" y="6953107"/>
          <a:ext cx="175753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12</xdr:col>
      <xdr:colOff>231140</xdr:colOff>
      <xdr:row>26</xdr:row>
      <xdr:rowOff>176530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12</xdr:col>
      <xdr:colOff>231140</xdr:colOff>
      <xdr:row>26</xdr:row>
      <xdr:rowOff>176530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12</xdr:col>
      <xdr:colOff>231140</xdr:colOff>
      <xdr:row>26</xdr:row>
      <xdr:rowOff>176530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12</xdr:col>
      <xdr:colOff>124460</xdr:colOff>
      <xdr:row>26</xdr:row>
      <xdr:rowOff>176530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12</xdr:col>
      <xdr:colOff>231140</xdr:colOff>
      <xdr:row>26</xdr:row>
      <xdr:rowOff>176530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11</xdr:col>
      <xdr:colOff>48260</xdr:colOff>
      <xdr:row>25</xdr:row>
      <xdr:rowOff>176530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45720</xdr:colOff>
      <xdr:row>11</xdr:row>
      <xdr:rowOff>76200</xdr:rowOff>
    </xdr:from>
    <xdr:to>
      <xdr:col>18</xdr:col>
      <xdr:colOff>15240</xdr:colOff>
      <xdr:row>18</xdr:row>
      <xdr:rowOff>121920</xdr:rowOff>
    </xdr:to>
    <xdr:sp macro="" textlink="">
      <xdr:nvSpPr>
        <xdr:cNvPr id="3" name="TextBox 2"/>
        <xdr:cNvSpPr txBox="1"/>
      </xdr:nvSpPr>
      <xdr:spPr>
        <a:xfrm>
          <a:off x="6720840" y="1965960"/>
          <a:ext cx="3131820" cy="132588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Each of these indicates how the optimal EMV for the entire tree varies as its input varies</a:t>
          </a:r>
          <a:r>
            <a:rPr lang="en-US" sz="1100" baseline="0"/>
            <a:t> over the specified range. For example, the prior probability of good (cell B9) has a much larger effect on this EMV than the probability of a good prediction, given a good market (cell B14).</a:t>
          </a:r>
          <a:endParaRPr 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10</xdr:col>
      <xdr:colOff>551180</xdr:colOff>
      <xdr:row>25</xdr:row>
      <xdr:rowOff>176530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251460</xdr:colOff>
      <xdr:row>9</xdr:row>
      <xdr:rowOff>160020</xdr:rowOff>
    </xdr:from>
    <xdr:ext cx="3291840" cy="1135380"/>
    <xdr:sp macro="" textlink="">
      <xdr:nvSpPr>
        <xdr:cNvPr id="3" name="TextBox 2"/>
        <xdr:cNvSpPr txBox="1"/>
      </xdr:nvSpPr>
      <xdr:spPr>
        <a:xfrm>
          <a:off x="6423660" y="1684020"/>
          <a:ext cx="3291840" cy="1135380"/>
        </a:xfrm>
        <a:prstGeom prst="roundRect">
          <a:avLst/>
        </a:prstGeom>
        <a:solidFill>
          <a:schemeClr val="bg1">
            <a:lumMod val="8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/>
            <a:t>This graph</a:t>
          </a:r>
          <a:r>
            <a:rPr lang="en-US" sz="1100" baseline="0"/>
            <a:t> indicates about the same information as the tornado graph. Now it shows how the optimal EMV for the entire tree varies as each input varies by a given percentage amount from its base value. The tornado graph is arguably easier to interpret.</a:t>
          </a:r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50"/>
  <sheetViews>
    <sheetView zoomScaleNormal="100" workbookViewId="0">
      <selection activeCell="B14" sqref="B14"/>
    </sheetView>
  </sheetViews>
  <sheetFormatPr defaultRowHeight="14.4" x14ac:dyDescent="0.3"/>
  <cols>
    <col min="1" max="1" width="24.88671875" customWidth="1"/>
    <col min="2" max="2" width="23" customWidth="1"/>
    <col min="3" max="4" width="23.109375" customWidth="1"/>
    <col min="5" max="5" width="23" customWidth="1"/>
    <col min="6" max="6" width="16.6640625" customWidth="1"/>
    <col min="9" max="9" width="10.33203125" bestFit="1" customWidth="1"/>
  </cols>
  <sheetData>
    <row r="1" spans="1:9" x14ac:dyDescent="0.3">
      <c r="A1" s="15" t="s">
        <v>98</v>
      </c>
    </row>
    <row r="3" spans="1:9" x14ac:dyDescent="0.3">
      <c r="A3" s="1" t="s">
        <v>54</v>
      </c>
    </row>
    <row r="4" spans="1:9" x14ac:dyDescent="0.3">
      <c r="A4" t="s">
        <v>77</v>
      </c>
      <c r="B4" s="4">
        <v>150</v>
      </c>
      <c r="F4" s="20" t="s">
        <v>73</v>
      </c>
    </row>
    <row r="5" spans="1:9" x14ac:dyDescent="0.3">
      <c r="A5" t="s">
        <v>78</v>
      </c>
      <c r="B5" s="4">
        <v>4000</v>
      </c>
      <c r="F5" t="s">
        <v>74</v>
      </c>
    </row>
    <row r="6" spans="1:9" x14ac:dyDescent="0.3">
      <c r="A6" t="s">
        <v>1</v>
      </c>
      <c r="B6" s="4">
        <v>18</v>
      </c>
      <c r="G6" s="2" t="s">
        <v>56</v>
      </c>
      <c r="H6" s="2" t="s">
        <v>57</v>
      </c>
      <c r="I6" s="2" t="s">
        <v>59</v>
      </c>
    </row>
    <row r="7" spans="1:9" x14ac:dyDescent="0.3">
      <c r="G7">
        <f>SUMPRODUCT(B14:B15,$B$9:$B$10)</f>
        <v>0.5</v>
      </c>
      <c r="H7">
        <f>SUMPRODUCT(C14:C15,$B$9:$B$10)</f>
        <v>0.5</v>
      </c>
      <c r="I7">
        <f>SUM(G7:H7)</f>
        <v>1</v>
      </c>
    </row>
    <row r="8" spans="1:9" x14ac:dyDescent="0.3">
      <c r="A8" t="s">
        <v>2</v>
      </c>
      <c r="B8" s="2" t="s">
        <v>55</v>
      </c>
      <c r="C8" s="2" t="s">
        <v>0</v>
      </c>
      <c r="D8" s="2" t="s">
        <v>3</v>
      </c>
    </row>
    <row r="9" spans="1:9" x14ac:dyDescent="0.3">
      <c r="A9" t="s">
        <v>56</v>
      </c>
      <c r="B9" s="3">
        <v>0.4</v>
      </c>
      <c r="C9">
        <v>600</v>
      </c>
      <c r="D9" s="4">
        <f>$B$6*C9</f>
        <v>10800</v>
      </c>
      <c r="F9" t="s">
        <v>75</v>
      </c>
    </row>
    <row r="10" spans="1:9" x14ac:dyDescent="0.3">
      <c r="A10" t="s">
        <v>57</v>
      </c>
      <c r="B10" s="3">
        <f>1-B9</f>
        <v>0.6</v>
      </c>
      <c r="C10">
        <v>100</v>
      </c>
      <c r="D10" s="4">
        <f>$B$6*C10</f>
        <v>1800</v>
      </c>
      <c r="F10" t="s">
        <v>58</v>
      </c>
      <c r="G10" s="2" t="s">
        <v>56</v>
      </c>
      <c r="H10" s="2" t="s">
        <v>57</v>
      </c>
    </row>
    <row r="11" spans="1:9" x14ac:dyDescent="0.3">
      <c r="F11" t="s">
        <v>56</v>
      </c>
      <c r="G11">
        <f t="shared" ref="G11:H12" si="0">B14*$B9/G$7</f>
        <v>0.64000000000000012</v>
      </c>
      <c r="H11">
        <f t="shared" si="0"/>
        <v>0.15999999999999998</v>
      </c>
    </row>
    <row r="12" spans="1:9" x14ac:dyDescent="0.3">
      <c r="A12" t="s">
        <v>76</v>
      </c>
      <c r="B12" s="4"/>
      <c r="F12" t="s">
        <v>57</v>
      </c>
      <c r="G12">
        <f t="shared" si="0"/>
        <v>0.36</v>
      </c>
      <c r="H12">
        <f t="shared" si="0"/>
        <v>0.84</v>
      </c>
    </row>
    <row r="13" spans="1:9" x14ac:dyDescent="0.3">
      <c r="A13" t="s">
        <v>58</v>
      </c>
      <c r="B13" s="2" t="s">
        <v>56</v>
      </c>
      <c r="C13" s="2" t="s">
        <v>57</v>
      </c>
      <c r="D13" s="2" t="s">
        <v>59</v>
      </c>
      <c r="F13" s="5" t="s">
        <v>59</v>
      </c>
      <c r="G13">
        <f t="shared" ref="G13:H13" si="1">SUM(G11:G12)</f>
        <v>1</v>
      </c>
      <c r="H13">
        <f t="shared" si="1"/>
        <v>1</v>
      </c>
    </row>
    <row r="14" spans="1:9" x14ac:dyDescent="0.3">
      <c r="A14" t="s">
        <v>56</v>
      </c>
      <c r="B14">
        <v>0.8</v>
      </c>
      <c r="C14">
        <f>1-B14</f>
        <v>0.19999999999999996</v>
      </c>
      <c r="D14">
        <f t="shared" ref="D14:D15" si="2">SUM(B14:C14)</f>
        <v>1</v>
      </c>
    </row>
    <row r="15" spans="1:9" x14ac:dyDescent="0.3">
      <c r="A15" t="s">
        <v>57</v>
      </c>
      <c r="B15">
        <v>0.3</v>
      </c>
      <c r="C15">
        <f>1-B15</f>
        <v>0.7</v>
      </c>
      <c r="D15">
        <f t="shared" si="2"/>
        <v>1</v>
      </c>
    </row>
    <row r="16" spans="1:9" x14ac:dyDescent="0.3">
      <c r="B16" s="4"/>
    </row>
    <row r="17" spans="2:6" ht="15" customHeight="1" x14ac:dyDescent="0.3">
      <c r="E17" s="13">
        <f>G11</f>
        <v>0.64000000000000012</v>
      </c>
      <c r="F17" s="8">
        <f>_xll.PTreeNodeProbability(treeCalc_1!$F$2,11)</f>
        <v>0.32</v>
      </c>
    </row>
    <row r="18" spans="2:6" ht="15" customHeight="1" x14ac:dyDescent="0.3">
      <c r="E18" s="19">
        <f>$D$9</f>
        <v>10800</v>
      </c>
      <c r="F18" s="16">
        <f>_xll.PTreeNodeValue(treeCalc_1!$F$2,11)</f>
        <v>6650</v>
      </c>
    </row>
    <row r="19" spans="2:6" ht="15" customHeight="1" x14ac:dyDescent="0.3">
      <c r="D19" s="11" t="b">
        <f>_xll.PTreeNodeDecision(treeCalc_1!$F$2,10)</f>
        <v>1</v>
      </c>
      <c r="E19" s="12" t="s">
        <v>0</v>
      </c>
    </row>
    <row r="20" spans="2:6" ht="15" customHeight="1" x14ac:dyDescent="0.3">
      <c r="D20" s="19">
        <f>-$B$5</f>
        <v>-4000</v>
      </c>
      <c r="E20" s="18">
        <f>_xll.PTreeNodeValue(treeCalc_1!$F$2,10)</f>
        <v>3410.0000000000005</v>
      </c>
    </row>
    <row r="21" spans="2:6" ht="15" customHeight="1" x14ac:dyDescent="0.3">
      <c r="E21" s="13">
        <f>G12</f>
        <v>0.36</v>
      </c>
      <c r="F21" s="8">
        <f>_xll.PTreeNodeProbability(treeCalc_1!$F$2,12)</f>
        <v>0.17999999999999997</v>
      </c>
    </row>
    <row r="22" spans="2:6" ht="15" customHeight="1" x14ac:dyDescent="0.3">
      <c r="E22" s="19">
        <f>$D$10</f>
        <v>1800</v>
      </c>
      <c r="F22" s="16">
        <f>_xll.PTreeNodeValue(treeCalc_1!$F$2,12)</f>
        <v>-2350</v>
      </c>
    </row>
    <row r="23" spans="2:6" ht="15" customHeight="1" x14ac:dyDescent="0.3">
      <c r="C23" s="13">
        <f>G7</f>
        <v>0.5</v>
      </c>
      <c r="D23" s="10" t="s">
        <v>52</v>
      </c>
    </row>
    <row r="24" spans="2:6" ht="15" customHeight="1" x14ac:dyDescent="0.3">
      <c r="C24" s="9">
        <v>0</v>
      </c>
      <c r="D24" s="17">
        <f>_xll.PTreeNodeValue(treeCalc_1!$F$2,8)</f>
        <v>3410.0000000000005</v>
      </c>
    </row>
    <row r="25" spans="2:6" ht="15" customHeight="1" x14ac:dyDescent="0.3">
      <c r="D25" s="11" t="b">
        <f>_xll.PTreeNodeDecision(treeCalc_1!$F$2,13)</f>
        <v>0</v>
      </c>
      <c r="E25" s="8">
        <f>_xll.PTreeNodeProbability(treeCalc_1!$F$2,13)</f>
        <v>0</v>
      </c>
    </row>
    <row r="26" spans="2:6" ht="15" customHeight="1" x14ac:dyDescent="0.3">
      <c r="D26" s="9">
        <v>0</v>
      </c>
      <c r="E26" s="16">
        <f>_xll.PTreeNodeValue(treeCalc_1!$F$2,13)</f>
        <v>-150</v>
      </c>
    </row>
    <row r="27" spans="2:6" ht="15" customHeight="1" x14ac:dyDescent="0.3">
      <c r="B27" s="11" t="b">
        <f>_xll.PTreeNodeDecision(treeCalc_1!$F$2,2)</f>
        <v>1</v>
      </c>
      <c r="C27" s="12" t="s">
        <v>63</v>
      </c>
    </row>
    <row r="28" spans="2:6" ht="15" customHeight="1" x14ac:dyDescent="0.3">
      <c r="B28" s="19">
        <f>-B4</f>
        <v>-150</v>
      </c>
      <c r="C28" s="18">
        <f>_xll.PTreeNodeValue(treeCalc_1!$F$2,2)</f>
        <v>1630.0000000000002</v>
      </c>
    </row>
    <row r="29" spans="2:6" ht="15" customHeight="1" x14ac:dyDescent="0.3">
      <c r="E29" s="13">
        <f>H11</f>
        <v>0.15999999999999998</v>
      </c>
      <c r="F29" s="8">
        <f>_xll.PTreeNodeProbability(treeCalc_1!$F$2,15)</f>
        <v>0</v>
      </c>
    </row>
    <row r="30" spans="2:6" ht="15" customHeight="1" x14ac:dyDescent="0.3">
      <c r="E30" s="19">
        <f>$D$9</f>
        <v>10800</v>
      </c>
      <c r="F30" s="16">
        <f>_xll.PTreeNodeValue(treeCalc_1!$F$2,15)</f>
        <v>6650</v>
      </c>
    </row>
    <row r="31" spans="2:6" ht="15" customHeight="1" x14ac:dyDescent="0.3">
      <c r="D31" s="11" t="b">
        <f>_xll.PTreeNodeDecision(treeCalc_1!$F$2,14)</f>
        <v>0</v>
      </c>
      <c r="E31" s="12" t="s">
        <v>0</v>
      </c>
    </row>
    <row r="32" spans="2:6" ht="15" customHeight="1" x14ac:dyDescent="0.3">
      <c r="D32" s="19">
        <f>-$B$5</f>
        <v>-4000</v>
      </c>
      <c r="E32" s="18">
        <f>_xll.PTreeNodeValue(treeCalc_1!$F$2,14)</f>
        <v>-910.00000000000011</v>
      </c>
    </row>
    <row r="33" spans="1:6" ht="15" customHeight="1" x14ac:dyDescent="0.3">
      <c r="E33" s="13">
        <f>H12</f>
        <v>0.84</v>
      </c>
      <c r="F33" s="8">
        <f>_xll.PTreeNodeProbability(treeCalc_1!$F$2,16)</f>
        <v>0</v>
      </c>
    </row>
    <row r="34" spans="1:6" ht="15" customHeight="1" x14ac:dyDescent="0.3">
      <c r="E34" s="19">
        <f>$D$10</f>
        <v>1800</v>
      </c>
      <c r="F34" s="16">
        <f>_xll.PTreeNodeValue(treeCalc_1!$F$2,16)</f>
        <v>-2350</v>
      </c>
    </row>
    <row r="35" spans="1:6" ht="15" customHeight="1" x14ac:dyDescent="0.3">
      <c r="C35" s="13">
        <f>H7</f>
        <v>0.5</v>
      </c>
      <c r="D35" s="10" t="s">
        <v>52</v>
      </c>
    </row>
    <row r="36" spans="1:6" ht="15" customHeight="1" x14ac:dyDescent="0.3">
      <c r="C36" s="9">
        <v>0</v>
      </c>
      <c r="D36" s="17">
        <f>_xll.PTreeNodeValue(treeCalc_1!$F$2,9)</f>
        <v>-150</v>
      </c>
    </row>
    <row r="37" spans="1:6" ht="15" customHeight="1" x14ac:dyDescent="0.3">
      <c r="D37" s="11" t="b">
        <f>_xll.PTreeNodeDecision(treeCalc_1!$F$2,17)</f>
        <v>1</v>
      </c>
      <c r="E37" s="8">
        <f>_xll.PTreeNodeProbability(treeCalc_1!$F$2,17)</f>
        <v>0.5</v>
      </c>
    </row>
    <row r="38" spans="1:6" ht="15" customHeight="1" x14ac:dyDescent="0.3">
      <c r="D38" s="9">
        <v>0</v>
      </c>
      <c r="E38" s="16">
        <f>_xll.PTreeNodeValue(treeCalc_1!$F$2,17)</f>
        <v>-150</v>
      </c>
    </row>
    <row r="39" spans="1:6" ht="15" customHeight="1" x14ac:dyDescent="0.3">
      <c r="A39" s="9"/>
      <c r="B39" s="10" t="s">
        <v>79</v>
      </c>
    </row>
    <row r="40" spans="1:6" ht="15" customHeight="1" x14ac:dyDescent="0.3">
      <c r="A40" s="9"/>
      <c r="B40" s="17">
        <f>_xll.PTreeNodeValue(treeCalc_1!$F$2,1)</f>
        <v>1630.0000000000002</v>
      </c>
    </row>
    <row r="41" spans="1:6" ht="15" customHeight="1" x14ac:dyDescent="0.3">
      <c r="D41" s="13">
        <f>B9</f>
        <v>0.4</v>
      </c>
      <c r="E41" s="8">
        <f>_xll.PTreeNodeProbability(treeCalc_1!$F$2,6)</f>
        <v>0</v>
      </c>
    </row>
    <row r="42" spans="1:6" ht="15" customHeight="1" x14ac:dyDescent="0.3">
      <c r="D42" s="14">
        <f>$D$9</f>
        <v>10800</v>
      </c>
      <c r="E42" s="16">
        <f>_xll.PTreeNodeValue(treeCalc_1!$F$2,6)</f>
        <v>6800</v>
      </c>
    </row>
    <row r="43" spans="1:6" ht="15" customHeight="1" x14ac:dyDescent="0.3">
      <c r="C43" s="11" t="b">
        <f>_xll.PTreeNodeDecision(treeCalc_1!$F$2,4)</f>
        <v>1</v>
      </c>
      <c r="D43" s="12" t="s">
        <v>0</v>
      </c>
    </row>
    <row r="44" spans="1:6" ht="15" customHeight="1" x14ac:dyDescent="0.3">
      <c r="C44" s="19">
        <f>-$B$5</f>
        <v>-4000</v>
      </c>
      <c r="D44" s="18">
        <f>_xll.PTreeNodeValue(treeCalc_1!$F$2,4)</f>
        <v>1400.0000000000002</v>
      </c>
    </row>
    <row r="45" spans="1:6" ht="15" customHeight="1" x14ac:dyDescent="0.3">
      <c r="D45" s="13">
        <f>B10</f>
        <v>0.6</v>
      </c>
      <c r="E45" s="8">
        <f>_xll.PTreeNodeProbability(treeCalc_1!$F$2,7)</f>
        <v>0</v>
      </c>
    </row>
    <row r="46" spans="1:6" ht="15" customHeight="1" x14ac:dyDescent="0.3">
      <c r="D46" s="14">
        <f>$D$10</f>
        <v>1800</v>
      </c>
      <c r="E46" s="16">
        <f>_xll.PTreeNodeValue(treeCalc_1!$F$2,7)</f>
        <v>-2200</v>
      </c>
    </row>
    <row r="47" spans="1:6" ht="15" customHeight="1" x14ac:dyDescent="0.3">
      <c r="B47" s="11" t="b">
        <f>_xll.PTreeNodeDecision(treeCalc_1!$F$2,3)</f>
        <v>0</v>
      </c>
      <c r="C47" s="10" t="s">
        <v>52</v>
      </c>
    </row>
    <row r="48" spans="1:6" ht="15" customHeight="1" x14ac:dyDescent="0.3">
      <c r="B48" s="9">
        <v>0</v>
      </c>
      <c r="C48" s="17">
        <f>_xll.PTreeNodeValue(treeCalc_1!$F$2,3)</f>
        <v>1400.0000000000002</v>
      </c>
    </row>
    <row r="49" spans="3:4" ht="15" customHeight="1" x14ac:dyDescent="0.3">
      <c r="C49" s="11" t="b">
        <f>_xll.PTreeNodeDecision(treeCalc_1!$F$2,5)</f>
        <v>0</v>
      </c>
      <c r="D49" s="8">
        <f>_xll.PTreeNodeProbability(treeCalc_1!$F$2,5)</f>
        <v>0</v>
      </c>
    </row>
    <row r="50" spans="3:4" ht="15" customHeight="1" x14ac:dyDescent="0.3">
      <c r="C50" s="9">
        <v>0</v>
      </c>
      <c r="D50" s="16">
        <f>_xll.PTreeNodeValue(treeCalc_1!$F$2,5)</f>
        <v>0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27"/>
  <sheetViews>
    <sheetView workbookViewId="0"/>
  </sheetViews>
  <sheetFormatPr defaultColWidth="15.6640625" defaultRowHeight="14.4" x14ac:dyDescent="0.3"/>
  <cols>
    <col min="1" max="16384" width="15.6640625" style="5"/>
  </cols>
  <sheetData>
    <row r="1" spans="1:16" x14ac:dyDescent="0.3">
      <c r="A1" s="5" t="s">
        <v>4</v>
      </c>
      <c r="B1" s="6" t="s">
        <v>48</v>
      </c>
      <c r="E1" s="5" t="s">
        <v>12</v>
      </c>
      <c r="F1" s="5">
        <v>3</v>
      </c>
      <c r="H1" s="5" t="s">
        <v>18</v>
      </c>
      <c r="I1" s="6" t="s">
        <v>44</v>
      </c>
      <c r="K1" s="5" t="s">
        <v>23</v>
      </c>
      <c r="L1" s="5">
        <v>100</v>
      </c>
    </row>
    <row r="2" spans="1:16" x14ac:dyDescent="0.3">
      <c r="A2" s="5" t="s">
        <v>5</v>
      </c>
      <c r="B2" s="5" t="e">
        <f>Model!#REF!</f>
        <v>#REF!</v>
      </c>
      <c r="E2" s="5" t="s">
        <v>13</v>
      </c>
      <c r="F2" s="5">
        <f>_xll.PTreeEvaluate5(B3,$L$11:$L$27,$J$11:$J$27,$K$11:$K$27,$N$11:$N$27,$G$11:$G$27,,L1)</f>
        <v>7847041</v>
      </c>
    </row>
    <row r="3" spans="1:16" x14ac:dyDescent="0.3">
      <c r="A3" s="5" t="s">
        <v>6</v>
      </c>
      <c r="B3" s="5" t="s">
        <v>47</v>
      </c>
      <c r="E3" s="5" t="s">
        <v>14</v>
      </c>
      <c r="F3" s="6" t="s">
        <v>40</v>
      </c>
      <c r="H3" s="5" t="s">
        <v>19</v>
      </c>
      <c r="I3" s="7" t="s">
        <v>42</v>
      </c>
    </row>
    <row r="4" spans="1:16" x14ac:dyDescent="0.3">
      <c r="A4" s="5" t="s">
        <v>7</v>
      </c>
      <c r="B4" s="5" t="s">
        <v>39</v>
      </c>
      <c r="E4" s="5" t="s">
        <v>15</v>
      </c>
      <c r="F4" s="6" t="s">
        <v>41</v>
      </c>
      <c r="H4" s="5" t="s">
        <v>20</v>
      </c>
      <c r="I4" s="6" t="s">
        <v>43</v>
      </c>
    </row>
    <row r="5" spans="1:16" x14ac:dyDescent="0.3">
      <c r="A5" s="5" t="s">
        <v>8</v>
      </c>
      <c r="B5" s="5">
        <v>0</v>
      </c>
      <c r="E5" s="5" t="s">
        <v>16</v>
      </c>
      <c r="F5" s="6" t="s">
        <v>41</v>
      </c>
      <c r="H5" s="5" t="s">
        <v>21</v>
      </c>
      <c r="I5" s="7" t="s">
        <v>42</v>
      </c>
    </row>
    <row r="6" spans="1:16" x14ac:dyDescent="0.3">
      <c r="A6" s="5" t="s">
        <v>9</v>
      </c>
      <c r="E6" s="5" t="s">
        <v>17</v>
      </c>
      <c r="F6" s="6" t="s">
        <v>40</v>
      </c>
      <c r="H6" s="5" t="s">
        <v>22</v>
      </c>
      <c r="I6" s="6" t="s">
        <v>43</v>
      </c>
    </row>
    <row r="7" spans="1:16" x14ac:dyDescent="0.3">
      <c r="A7" s="5" t="s">
        <v>10</v>
      </c>
    </row>
    <row r="8" spans="1:16" x14ac:dyDescent="0.3">
      <c r="A8" s="5" t="s">
        <v>11</v>
      </c>
      <c r="B8" s="5">
        <v>17</v>
      </c>
    </row>
    <row r="10" spans="1:16" x14ac:dyDescent="0.3">
      <c r="A10" s="5" t="s">
        <v>24</v>
      </c>
      <c r="B10" s="5" t="s">
        <v>25</v>
      </c>
      <c r="C10" s="5" t="s">
        <v>26</v>
      </c>
      <c r="D10" s="5" t="s">
        <v>27</v>
      </c>
      <c r="E10" s="5" t="s">
        <v>28</v>
      </c>
      <c r="F10" s="5" t="s">
        <v>29</v>
      </c>
      <c r="G10" s="5" t="s">
        <v>30</v>
      </c>
      <c r="H10" s="5" t="s">
        <v>31</v>
      </c>
      <c r="I10" s="5" t="s">
        <v>32</v>
      </c>
      <c r="J10" s="5" t="s">
        <v>33</v>
      </c>
      <c r="K10" s="5" t="s">
        <v>34</v>
      </c>
      <c r="L10" s="5" t="s">
        <v>6</v>
      </c>
      <c r="M10" s="5" t="s">
        <v>35</v>
      </c>
      <c r="N10" s="5" t="s">
        <v>36</v>
      </c>
      <c r="O10" s="5" t="s">
        <v>37</v>
      </c>
      <c r="P10" s="5" t="s">
        <v>38</v>
      </c>
    </row>
    <row r="11" spans="1:16" x14ac:dyDescent="0.3">
      <c r="A11" s="5">
        <f>Model!$B$40</f>
        <v>1630.0000000000002</v>
      </c>
      <c r="B11" s="5" t="str">
        <f>B1</f>
        <v>New Product Decisions</v>
      </c>
      <c r="C11" s="5">
        <v>0</v>
      </c>
      <c r="I11" s="5" t="s">
        <v>45</v>
      </c>
      <c r="J11" s="5">
        <f>Model!$A$40</f>
        <v>0</v>
      </c>
      <c r="K11" s="5">
        <f>Model!$A$39</f>
        <v>0</v>
      </c>
      <c r="L11" s="5" t="s">
        <v>49</v>
      </c>
      <c r="M11" s="6" t="s">
        <v>46</v>
      </c>
      <c r="O11" s="5" t="str">
        <f>Model!$B$39</f>
        <v>Hire firm?</v>
      </c>
      <c r="P11" s="5" t="b">
        <v>0</v>
      </c>
    </row>
    <row r="12" spans="1:16" x14ac:dyDescent="0.3">
      <c r="A12" s="5">
        <f>Model!$C$28</f>
        <v>1630.0000000000002</v>
      </c>
      <c r="B12" s="6" t="s">
        <v>50</v>
      </c>
      <c r="C12" s="5">
        <v>0</v>
      </c>
      <c r="I12" s="5" t="s">
        <v>45</v>
      </c>
      <c r="J12" s="5">
        <f>Model!$B$28</f>
        <v>-150</v>
      </c>
      <c r="L12" s="5" t="s">
        <v>64</v>
      </c>
      <c r="M12" s="6" t="s">
        <v>46</v>
      </c>
      <c r="O12" s="5" t="str">
        <f>Model!$C$27</f>
        <v>Prediction</v>
      </c>
      <c r="P12" s="5" t="b">
        <v>0</v>
      </c>
    </row>
    <row r="13" spans="1:16" x14ac:dyDescent="0.3">
      <c r="A13" s="5">
        <f>Model!$C$48</f>
        <v>1400.0000000000002</v>
      </c>
      <c r="B13" s="6" t="s">
        <v>51</v>
      </c>
      <c r="C13" s="5">
        <v>0</v>
      </c>
      <c r="I13" s="5" t="s">
        <v>45</v>
      </c>
      <c r="J13" s="5">
        <f>Model!$B$48</f>
        <v>0</v>
      </c>
      <c r="L13" s="5" t="s">
        <v>61</v>
      </c>
      <c r="M13" s="6" t="s">
        <v>46</v>
      </c>
      <c r="O13" s="5" t="str">
        <f>Model!$C$47</f>
        <v>Market product?</v>
      </c>
      <c r="P13" s="5" t="b">
        <v>0</v>
      </c>
    </row>
    <row r="14" spans="1:16" x14ac:dyDescent="0.3">
      <c r="A14" s="5">
        <f>Model!$D$44</f>
        <v>1400.0000000000002</v>
      </c>
      <c r="B14" s="6" t="s">
        <v>50</v>
      </c>
      <c r="C14" s="5">
        <v>0</v>
      </c>
      <c r="I14" s="5" t="s">
        <v>45</v>
      </c>
      <c r="J14" s="5">
        <f>Model!$C$44</f>
        <v>-4000</v>
      </c>
      <c r="L14" s="5" t="s">
        <v>62</v>
      </c>
      <c r="M14" s="6" t="s">
        <v>46</v>
      </c>
      <c r="O14" s="5" t="str">
        <f>Model!$D$43</f>
        <v>Sales volume</v>
      </c>
      <c r="P14" s="5" t="b">
        <v>0</v>
      </c>
    </row>
    <row r="15" spans="1:16" x14ac:dyDescent="0.3">
      <c r="A15" s="5">
        <f>Model!$D$50</f>
        <v>0</v>
      </c>
      <c r="B15" s="6" t="s">
        <v>51</v>
      </c>
      <c r="C15" s="5">
        <v>0</v>
      </c>
      <c r="H15" s="5" t="s">
        <v>45</v>
      </c>
      <c r="I15" s="5" t="s">
        <v>45</v>
      </c>
      <c r="J15" s="5">
        <f>Model!$C$50</f>
        <v>0</v>
      </c>
      <c r="L15" s="5" t="s">
        <v>60</v>
      </c>
      <c r="M15" s="6" t="s">
        <v>46</v>
      </c>
      <c r="P15" s="5" t="b">
        <v>0</v>
      </c>
    </row>
    <row r="16" spans="1:16" x14ac:dyDescent="0.3">
      <c r="A16" s="5">
        <f>Model!$E$42</f>
        <v>6800</v>
      </c>
      <c r="B16" s="6" t="s">
        <v>56</v>
      </c>
      <c r="C16" s="5">
        <v>0</v>
      </c>
      <c r="H16" s="5" t="s">
        <v>45</v>
      </c>
      <c r="I16" s="5" t="s">
        <v>45</v>
      </c>
      <c r="J16" s="5">
        <f>Model!$D$42</f>
        <v>10800</v>
      </c>
      <c r="K16" s="5">
        <f>Model!$D$41</f>
        <v>0.4</v>
      </c>
      <c r="L16" s="5" t="s">
        <v>53</v>
      </c>
      <c r="M16" s="6" t="s">
        <v>46</v>
      </c>
      <c r="P16" s="5" t="b">
        <v>0</v>
      </c>
    </row>
    <row r="17" spans="1:16" x14ac:dyDescent="0.3">
      <c r="A17" s="5">
        <f>Model!$E$46</f>
        <v>-2200</v>
      </c>
      <c r="B17" s="6" t="s">
        <v>57</v>
      </c>
      <c r="C17" s="5">
        <v>0</v>
      </c>
      <c r="H17" s="5" t="s">
        <v>45</v>
      </c>
      <c r="I17" s="5" t="s">
        <v>45</v>
      </c>
      <c r="J17" s="5">
        <f>Model!$D$46</f>
        <v>1800</v>
      </c>
      <c r="K17" s="5">
        <f>Model!$D$45</f>
        <v>0.6</v>
      </c>
      <c r="L17" s="5" t="s">
        <v>53</v>
      </c>
      <c r="M17" s="6" t="s">
        <v>46</v>
      </c>
      <c r="P17" s="5" t="b">
        <v>0</v>
      </c>
    </row>
    <row r="18" spans="1:16" x14ac:dyDescent="0.3">
      <c r="A18" s="5">
        <f>Model!$D$24</f>
        <v>3410.0000000000005</v>
      </c>
      <c r="B18" s="6" t="s">
        <v>56</v>
      </c>
      <c r="C18" s="5">
        <v>0</v>
      </c>
      <c r="I18" s="5" t="s">
        <v>45</v>
      </c>
      <c r="J18" s="5">
        <f>Model!$C$24</f>
        <v>0</v>
      </c>
      <c r="K18" s="5">
        <f>Model!$C$23</f>
        <v>0.5</v>
      </c>
      <c r="L18" s="5" t="s">
        <v>65</v>
      </c>
      <c r="M18" s="6" t="s">
        <v>46</v>
      </c>
      <c r="O18" s="5" t="str">
        <f>Model!$D$23</f>
        <v>Market product?</v>
      </c>
      <c r="P18" s="5" t="b">
        <v>0</v>
      </c>
    </row>
    <row r="19" spans="1:16" x14ac:dyDescent="0.3">
      <c r="A19" s="5">
        <f>Model!$D$36</f>
        <v>-150</v>
      </c>
      <c r="B19" s="6" t="s">
        <v>57</v>
      </c>
      <c r="C19" s="5">
        <v>0</v>
      </c>
      <c r="I19" s="5" t="s">
        <v>45</v>
      </c>
      <c r="J19" s="5">
        <f>Model!$C$36</f>
        <v>0</v>
      </c>
      <c r="K19" s="5">
        <f>Model!$C$35</f>
        <v>0.5</v>
      </c>
      <c r="L19" s="5" t="s">
        <v>69</v>
      </c>
      <c r="M19" s="6" t="s">
        <v>46</v>
      </c>
      <c r="O19" s="5" t="str">
        <f>Model!$D$35</f>
        <v>Market product?</v>
      </c>
      <c r="P19" s="5" t="b">
        <v>0</v>
      </c>
    </row>
    <row r="20" spans="1:16" x14ac:dyDescent="0.3">
      <c r="A20" s="5">
        <f>Model!$E$20</f>
        <v>3410.0000000000005</v>
      </c>
      <c r="B20" s="6" t="s">
        <v>50</v>
      </c>
      <c r="C20" s="5">
        <v>0</v>
      </c>
      <c r="I20" s="5" t="s">
        <v>45</v>
      </c>
      <c r="J20" s="5">
        <f>Model!$D$20</f>
        <v>-4000</v>
      </c>
      <c r="L20" s="5" t="s">
        <v>66</v>
      </c>
      <c r="M20" s="6" t="s">
        <v>46</v>
      </c>
      <c r="O20" s="5" t="str">
        <f>Model!$E$19</f>
        <v>Sales volume</v>
      </c>
      <c r="P20" s="5" t="b">
        <v>0</v>
      </c>
    </row>
    <row r="21" spans="1:16" x14ac:dyDescent="0.3">
      <c r="A21" s="5">
        <f>Model!$F$18</f>
        <v>6650</v>
      </c>
      <c r="B21" s="6" t="s">
        <v>56</v>
      </c>
      <c r="C21" s="5">
        <v>0</v>
      </c>
      <c r="H21" s="5" t="s">
        <v>45</v>
      </c>
      <c r="I21" s="5" t="s">
        <v>45</v>
      </c>
      <c r="J21" s="5">
        <f>Model!$E$18</f>
        <v>10800</v>
      </c>
      <c r="K21" s="5">
        <f>Model!$E$17</f>
        <v>0.64000000000000012</v>
      </c>
      <c r="L21" s="5" t="s">
        <v>67</v>
      </c>
      <c r="M21" s="6" t="s">
        <v>46</v>
      </c>
      <c r="P21" s="5" t="b">
        <v>0</v>
      </c>
    </row>
    <row r="22" spans="1:16" x14ac:dyDescent="0.3">
      <c r="A22" s="5">
        <f>Model!$F$22</f>
        <v>-2350</v>
      </c>
      <c r="B22" s="6" t="s">
        <v>57</v>
      </c>
      <c r="C22" s="5">
        <v>0</v>
      </c>
      <c r="H22" s="5" t="s">
        <v>45</v>
      </c>
      <c r="I22" s="5" t="s">
        <v>45</v>
      </c>
      <c r="J22" s="5">
        <f>Model!$E$22</f>
        <v>1800</v>
      </c>
      <c r="K22" s="5">
        <f>Model!$E$21</f>
        <v>0.36</v>
      </c>
      <c r="L22" s="5" t="s">
        <v>67</v>
      </c>
      <c r="M22" s="6" t="s">
        <v>46</v>
      </c>
      <c r="P22" s="5" t="b">
        <v>0</v>
      </c>
    </row>
    <row r="23" spans="1:16" x14ac:dyDescent="0.3">
      <c r="A23" s="5">
        <f>Model!$E$26</f>
        <v>-150</v>
      </c>
      <c r="B23" s="6" t="s">
        <v>51</v>
      </c>
      <c r="C23" s="5">
        <v>0</v>
      </c>
      <c r="H23" s="5" t="s">
        <v>45</v>
      </c>
      <c r="I23" s="5" t="s">
        <v>45</v>
      </c>
      <c r="J23" s="5">
        <f>Model!$D$26</f>
        <v>0</v>
      </c>
      <c r="L23" s="5" t="s">
        <v>68</v>
      </c>
      <c r="M23" s="6" t="s">
        <v>46</v>
      </c>
      <c r="P23" s="5" t="b">
        <v>0</v>
      </c>
    </row>
    <row r="24" spans="1:16" x14ac:dyDescent="0.3">
      <c r="A24" s="5">
        <f>Model!$E$32</f>
        <v>-910.00000000000011</v>
      </c>
      <c r="B24" s="6" t="s">
        <v>50</v>
      </c>
      <c r="C24" s="5">
        <v>0</v>
      </c>
      <c r="I24" s="5" t="s">
        <v>45</v>
      </c>
      <c r="J24" s="5">
        <f>Model!$D$32</f>
        <v>-4000</v>
      </c>
      <c r="L24" s="5" t="s">
        <v>70</v>
      </c>
      <c r="M24" s="6" t="s">
        <v>46</v>
      </c>
      <c r="O24" s="5" t="str">
        <f>Model!$E$31</f>
        <v>Sales volume</v>
      </c>
      <c r="P24" s="5" t="b">
        <v>0</v>
      </c>
    </row>
    <row r="25" spans="1:16" x14ac:dyDescent="0.3">
      <c r="A25" s="5">
        <f>Model!$F$30</f>
        <v>6650</v>
      </c>
      <c r="B25" s="6" t="s">
        <v>56</v>
      </c>
      <c r="C25" s="5">
        <v>0</v>
      </c>
      <c r="H25" s="5" t="s">
        <v>45</v>
      </c>
      <c r="I25" s="5" t="s">
        <v>45</v>
      </c>
      <c r="J25" s="5">
        <f>Model!$E$30</f>
        <v>10800</v>
      </c>
      <c r="K25" s="5">
        <f>Model!$E$29</f>
        <v>0.15999999999999998</v>
      </c>
      <c r="L25" s="5" t="s">
        <v>71</v>
      </c>
      <c r="M25" s="6" t="s">
        <v>46</v>
      </c>
      <c r="P25" s="5" t="b">
        <v>0</v>
      </c>
    </row>
    <row r="26" spans="1:16" x14ac:dyDescent="0.3">
      <c r="A26" s="5">
        <f>Model!$F$34</f>
        <v>-2350</v>
      </c>
      <c r="B26" s="6" t="s">
        <v>57</v>
      </c>
      <c r="C26" s="5">
        <v>0</v>
      </c>
      <c r="H26" s="5" t="s">
        <v>45</v>
      </c>
      <c r="I26" s="5" t="s">
        <v>45</v>
      </c>
      <c r="J26" s="5">
        <f>Model!$E$34</f>
        <v>1800</v>
      </c>
      <c r="K26" s="5">
        <f>Model!$E$33</f>
        <v>0.84</v>
      </c>
      <c r="L26" s="5" t="s">
        <v>71</v>
      </c>
      <c r="M26" s="6" t="s">
        <v>46</v>
      </c>
      <c r="P26" s="5" t="b">
        <v>0</v>
      </c>
    </row>
    <row r="27" spans="1:16" x14ac:dyDescent="0.3">
      <c r="A27" s="5">
        <f>Model!$E$38</f>
        <v>-150</v>
      </c>
      <c r="B27" s="6" t="s">
        <v>51</v>
      </c>
      <c r="C27" s="5">
        <v>0</v>
      </c>
      <c r="H27" s="5" t="s">
        <v>45</v>
      </c>
      <c r="I27" s="5" t="s">
        <v>45</v>
      </c>
      <c r="J27" s="5">
        <f>Model!$D$38</f>
        <v>0</v>
      </c>
      <c r="L27" s="5" t="s">
        <v>72</v>
      </c>
      <c r="M27" s="6" t="s">
        <v>46</v>
      </c>
      <c r="P27" s="5" t="b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workbookViewId="0"/>
  </sheetViews>
  <sheetFormatPr defaultColWidth="9.21875" defaultRowHeight="14.4" x14ac:dyDescent="0.3"/>
  <cols>
    <col min="1" max="1" width="0.33203125" customWidth="1"/>
    <col min="2" max="2" width="2.21875" customWidth="1"/>
    <col min="3" max="3" width="4.21875" customWidth="1"/>
    <col min="5" max="5" width="4.21875" customWidth="1"/>
    <col min="6" max="6" width="7.44140625" customWidth="1"/>
    <col min="7" max="7" width="4.21875" customWidth="1"/>
    <col min="8" max="8" width="7.44140625" customWidth="1"/>
  </cols>
  <sheetData>
    <row r="1" spans="2:2" s="21" customFormat="1" ht="17.399999999999999" x14ac:dyDescent="0.3">
      <c r="B1" s="24" t="s">
        <v>80</v>
      </c>
    </row>
    <row r="2" spans="2:2" s="22" customFormat="1" ht="10.199999999999999" x14ac:dyDescent="0.2">
      <c r="B2" s="25" t="s">
        <v>99</v>
      </c>
    </row>
    <row r="3" spans="2:2" s="22" customFormat="1" ht="10.199999999999999" x14ac:dyDescent="0.2">
      <c r="B3" s="25" t="s">
        <v>100</v>
      </c>
    </row>
    <row r="4" spans="2:2" s="22" customFormat="1" ht="10.199999999999999" x14ac:dyDescent="0.2">
      <c r="B4" s="25" t="s">
        <v>81</v>
      </c>
    </row>
    <row r="5" spans="2:2" s="23" customFormat="1" ht="10.199999999999999" x14ac:dyDescent="0.2">
      <c r="B5" s="26" t="s">
        <v>82</v>
      </c>
    </row>
    <row r="28" spans="2:8" ht="15" thickBot="1" x14ac:dyDescent="0.35"/>
    <row r="29" spans="2:8" ht="15" thickBot="1" x14ac:dyDescent="0.35">
      <c r="B29" s="43" t="s">
        <v>83</v>
      </c>
      <c r="C29" s="44"/>
      <c r="D29" s="44"/>
      <c r="E29" s="44"/>
      <c r="F29" s="44"/>
      <c r="G29" s="44"/>
      <c r="H29" s="45"/>
    </row>
    <row r="30" spans="2:8" x14ac:dyDescent="0.3">
      <c r="B30" s="29"/>
      <c r="C30" s="46" t="s">
        <v>93</v>
      </c>
      <c r="D30" s="47"/>
      <c r="E30" s="48" t="s">
        <v>50</v>
      </c>
      <c r="F30" s="47"/>
      <c r="G30" s="48" t="s">
        <v>51</v>
      </c>
      <c r="H30" s="49"/>
    </row>
    <row r="31" spans="2:8" x14ac:dyDescent="0.3">
      <c r="B31" s="30"/>
      <c r="C31" s="27" t="s">
        <v>94</v>
      </c>
      <c r="D31" s="37" t="s">
        <v>95</v>
      </c>
      <c r="E31" s="27" t="s">
        <v>94</v>
      </c>
      <c r="F31" s="37" t="s">
        <v>95</v>
      </c>
      <c r="G31" s="27" t="s">
        <v>94</v>
      </c>
      <c r="H31" s="28" t="s">
        <v>95</v>
      </c>
    </row>
    <row r="32" spans="2:8" x14ac:dyDescent="0.3">
      <c r="B32" s="31" t="s">
        <v>84</v>
      </c>
      <c r="C32" s="35">
        <v>0.2</v>
      </c>
      <c r="D32" s="38">
        <v>-0.5</v>
      </c>
      <c r="E32" s="33">
        <v>410.00000000000028</v>
      </c>
      <c r="F32" s="38">
        <v>-0.74846625766871155</v>
      </c>
      <c r="G32" s="33">
        <v>0</v>
      </c>
      <c r="H32" s="40">
        <v>-1</v>
      </c>
    </row>
    <row r="33" spans="2:8" x14ac:dyDescent="0.3">
      <c r="B33" s="31" t="s">
        <v>85</v>
      </c>
      <c r="C33" s="35">
        <v>0.25</v>
      </c>
      <c r="D33" s="38">
        <v>-0.37500000000000006</v>
      </c>
      <c r="E33" s="33">
        <v>715.00000000000011</v>
      </c>
      <c r="F33" s="38">
        <v>-0.56134969325153372</v>
      </c>
      <c r="G33" s="33">
        <v>50</v>
      </c>
      <c r="H33" s="40">
        <v>-0.96932515337423308</v>
      </c>
    </row>
    <row r="34" spans="2:8" x14ac:dyDescent="0.3">
      <c r="B34" s="31" t="s">
        <v>86</v>
      </c>
      <c r="C34" s="35">
        <v>0.3</v>
      </c>
      <c r="D34" s="38">
        <v>-0.25000000000000006</v>
      </c>
      <c r="E34" s="33">
        <v>1019.9999999999999</v>
      </c>
      <c r="F34" s="38">
        <v>-0.374233128834356</v>
      </c>
      <c r="G34" s="33">
        <v>500</v>
      </c>
      <c r="H34" s="40">
        <v>-0.69325153374233128</v>
      </c>
    </row>
    <row r="35" spans="2:8" x14ac:dyDescent="0.3">
      <c r="B35" s="31" t="s">
        <v>87</v>
      </c>
      <c r="C35" s="35">
        <v>0.35</v>
      </c>
      <c r="D35" s="38">
        <v>-0.12500000000000011</v>
      </c>
      <c r="E35" s="33">
        <v>1324.9999999999995</v>
      </c>
      <c r="F35" s="38">
        <v>-0.1871165644171783</v>
      </c>
      <c r="G35" s="33">
        <v>949.99999999999977</v>
      </c>
      <c r="H35" s="40">
        <v>-0.41717791411042965</v>
      </c>
    </row>
    <row r="36" spans="2:8" x14ac:dyDescent="0.3">
      <c r="B36" s="31" t="s">
        <v>88</v>
      </c>
      <c r="C36" s="35">
        <v>0.4</v>
      </c>
      <c r="D36" s="38">
        <v>0</v>
      </c>
      <c r="E36" s="33">
        <v>1630.0000000000002</v>
      </c>
      <c r="F36" s="38">
        <v>0</v>
      </c>
      <c r="G36" s="33">
        <v>1400.0000000000002</v>
      </c>
      <c r="H36" s="40">
        <v>-0.1411042944785276</v>
      </c>
    </row>
    <row r="37" spans="2:8" x14ac:dyDescent="0.3">
      <c r="B37" s="31" t="s">
        <v>89</v>
      </c>
      <c r="C37" s="35">
        <v>0.45</v>
      </c>
      <c r="D37" s="38">
        <v>0.12499999999999997</v>
      </c>
      <c r="E37" s="33">
        <v>1935.0000000000002</v>
      </c>
      <c r="F37" s="38">
        <v>0.18711656441717789</v>
      </c>
      <c r="G37" s="33">
        <v>1850</v>
      </c>
      <c r="H37" s="40">
        <v>0.13496932515337406</v>
      </c>
    </row>
    <row r="38" spans="2:8" x14ac:dyDescent="0.3">
      <c r="B38" s="31" t="s">
        <v>90</v>
      </c>
      <c r="C38" s="35">
        <v>0.5</v>
      </c>
      <c r="D38" s="38">
        <v>0.24999999999999994</v>
      </c>
      <c r="E38" s="33">
        <v>2240.0000000000005</v>
      </c>
      <c r="F38" s="38">
        <v>0.37423312883435589</v>
      </c>
      <c r="G38" s="33">
        <v>2300</v>
      </c>
      <c r="H38" s="40">
        <v>0.41104294478527587</v>
      </c>
    </row>
    <row r="39" spans="2:8" x14ac:dyDescent="0.3">
      <c r="B39" s="31" t="s">
        <v>91</v>
      </c>
      <c r="C39" s="35">
        <v>0.54999999999999993</v>
      </c>
      <c r="D39" s="38">
        <v>0.37499999999999978</v>
      </c>
      <c r="E39" s="33">
        <v>2599.9999999999991</v>
      </c>
      <c r="F39" s="38">
        <v>0.59509202453987653</v>
      </c>
      <c r="G39" s="33">
        <v>2749.9999999999995</v>
      </c>
      <c r="H39" s="40">
        <v>0.68711656441717739</v>
      </c>
    </row>
    <row r="40" spans="2:8" ht="15" thickBot="1" x14ac:dyDescent="0.35">
      <c r="B40" s="32" t="s">
        <v>92</v>
      </c>
      <c r="C40" s="36">
        <v>0.6</v>
      </c>
      <c r="D40" s="39">
        <v>0.49999999999999989</v>
      </c>
      <c r="E40" s="34">
        <v>3049.9999999999995</v>
      </c>
      <c r="F40" s="39">
        <v>0.87116564417177855</v>
      </c>
      <c r="G40" s="34">
        <v>3200</v>
      </c>
      <c r="H40" s="41">
        <v>0.96319018404907952</v>
      </c>
    </row>
  </sheetData>
  <mergeCells count="4">
    <mergeCell ref="B29:H29"/>
    <mergeCell ref="C30:D30"/>
    <mergeCell ref="E30:F30"/>
    <mergeCell ref="G30:H30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8"/>
  <sheetViews>
    <sheetView showGridLines="0" workbookViewId="0"/>
  </sheetViews>
  <sheetFormatPr defaultColWidth="9.21875" defaultRowHeight="14.4" x14ac:dyDescent="0.3"/>
  <cols>
    <col min="1" max="1" width="0.33203125" customWidth="1"/>
    <col min="2" max="2" width="2.21875" customWidth="1"/>
    <col min="3" max="3" width="4.21875" customWidth="1"/>
    <col min="5" max="5" width="4.21875" customWidth="1"/>
    <col min="6" max="6" width="7.44140625" customWidth="1"/>
    <col min="7" max="7" width="4.21875" customWidth="1"/>
    <col min="8" max="8" width="7.44140625" customWidth="1"/>
  </cols>
  <sheetData>
    <row r="1" spans="2:2" s="21" customFormat="1" ht="17.399999999999999" x14ac:dyDescent="0.3">
      <c r="B1" s="24" t="s">
        <v>80</v>
      </c>
    </row>
    <row r="2" spans="2:2" s="22" customFormat="1" ht="10.199999999999999" x14ac:dyDescent="0.2">
      <c r="B2" s="25" t="s">
        <v>99</v>
      </c>
    </row>
    <row r="3" spans="2:2" s="22" customFormat="1" ht="10.199999999999999" x14ac:dyDescent="0.2">
      <c r="B3" s="25" t="s">
        <v>100</v>
      </c>
    </row>
    <row r="4" spans="2:2" s="22" customFormat="1" ht="10.199999999999999" x14ac:dyDescent="0.2">
      <c r="B4" s="25" t="s">
        <v>81</v>
      </c>
    </row>
    <row r="5" spans="2:2" s="23" customFormat="1" ht="10.199999999999999" x14ac:dyDescent="0.2">
      <c r="B5" s="26" t="s">
        <v>101</v>
      </c>
    </row>
    <row r="28" spans="2:8" ht="15" thickBot="1" x14ac:dyDescent="0.35"/>
    <row r="29" spans="2:8" ht="15" thickBot="1" x14ac:dyDescent="0.35">
      <c r="B29" s="43" t="s">
        <v>83</v>
      </c>
      <c r="C29" s="44"/>
      <c r="D29" s="44"/>
      <c r="E29" s="44"/>
      <c r="F29" s="44"/>
      <c r="G29" s="44"/>
      <c r="H29" s="45"/>
    </row>
    <row r="30" spans="2:8" x14ac:dyDescent="0.3">
      <c r="B30" s="29"/>
      <c r="C30" s="46" t="s">
        <v>93</v>
      </c>
      <c r="D30" s="47"/>
      <c r="E30" s="48" t="s">
        <v>50</v>
      </c>
      <c r="F30" s="47"/>
      <c r="G30" s="48" t="s">
        <v>51</v>
      </c>
      <c r="H30" s="49"/>
    </row>
    <row r="31" spans="2:8" x14ac:dyDescent="0.3">
      <c r="B31" s="30"/>
      <c r="C31" s="27" t="s">
        <v>94</v>
      </c>
      <c r="D31" s="37" t="s">
        <v>95</v>
      </c>
      <c r="E31" s="27" t="s">
        <v>94</v>
      </c>
      <c r="F31" s="37" t="s">
        <v>95</v>
      </c>
      <c r="G31" s="27" t="s">
        <v>94</v>
      </c>
      <c r="H31" s="28" t="s">
        <v>95</v>
      </c>
    </row>
    <row r="32" spans="2:8" x14ac:dyDescent="0.3">
      <c r="B32" s="31" t="s">
        <v>84</v>
      </c>
      <c r="C32" s="33">
        <v>400</v>
      </c>
      <c r="D32" s="38">
        <v>-0.33333333333333331</v>
      </c>
      <c r="E32" s="33">
        <v>478.00000000000011</v>
      </c>
      <c r="F32" s="38">
        <v>-0.70674846625766863</v>
      </c>
      <c r="G32" s="33">
        <v>0</v>
      </c>
      <c r="H32" s="40">
        <v>-1</v>
      </c>
    </row>
    <row r="33" spans="2:8" x14ac:dyDescent="0.3">
      <c r="B33" s="31" t="s">
        <v>85</v>
      </c>
      <c r="C33" s="33">
        <v>450</v>
      </c>
      <c r="D33" s="38">
        <v>-0.25</v>
      </c>
      <c r="E33" s="33">
        <v>766.00000000000011</v>
      </c>
      <c r="F33" s="38">
        <v>-0.53006134969325158</v>
      </c>
      <c r="G33" s="33">
        <v>320.00000000000011</v>
      </c>
      <c r="H33" s="40">
        <v>-0.80368098159509194</v>
      </c>
    </row>
    <row r="34" spans="2:8" x14ac:dyDescent="0.3">
      <c r="B34" s="31" t="s">
        <v>86</v>
      </c>
      <c r="C34" s="33">
        <v>500</v>
      </c>
      <c r="D34" s="38">
        <v>-0.16666666666666666</v>
      </c>
      <c r="E34" s="33">
        <v>1054</v>
      </c>
      <c r="F34" s="38">
        <v>-0.35337423312883443</v>
      </c>
      <c r="G34" s="33">
        <v>680.00000000000011</v>
      </c>
      <c r="H34" s="40">
        <v>-0.58282208588957052</v>
      </c>
    </row>
    <row r="35" spans="2:8" x14ac:dyDescent="0.3">
      <c r="B35" s="31" t="s">
        <v>87</v>
      </c>
      <c r="C35" s="33">
        <v>550</v>
      </c>
      <c r="D35" s="38">
        <v>-8.3333333333333329E-2</v>
      </c>
      <c r="E35" s="33">
        <v>1342.0000000000002</v>
      </c>
      <c r="F35" s="38">
        <v>-0.17668711656441716</v>
      </c>
      <c r="G35" s="33">
        <v>1040.0000000000002</v>
      </c>
      <c r="H35" s="40">
        <v>-0.36196319018404904</v>
      </c>
    </row>
    <row r="36" spans="2:8" x14ac:dyDescent="0.3">
      <c r="B36" s="31" t="s">
        <v>88</v>
      </c>
      <c r="C36" s="33">
        <v>600</v>
      </c>
      <c r="D36" s="38">
        <v>0</v>
      </c>
      <c r="E36" s="33">
        <v>1630.0000000000002</v>
      </c>
      <c r="F36" s="38">
        <v>0</v>
      </c>
      <c r="G36" s="33">
        <v>1400.0000000000002</v>
      </c>
      <c r="H36" s="40">
        <v>-0.1411042944785276</v>
      </c>
    </row>
    <row r="37" spans="2:8" x14ac:dyDescent="0.3">
      <c r="B37" s="31" t="s">
        <v>89</v>
      </c>
      <c r="C37" s="33">
        <v>650</v>
      </c>
      <c r="D37" s="38">
        <v>8.3333333333333329E-2</v>
      </c>
      <c r="E37" s="33">
        <v>1918.0000000000002</v>
      </c>
      <c r="F37" s="38">
        <v>0.17668711656441716</v>
      </c>
      <c r="G37" s="33">
        <v>1760.0000000000002</v>
      </c>
      <c r="H37" s="40">
        <v>7.9754601226993849E-2</v>
      </c>
    </row>
    <row r="38" spans="2:8" ht="15" thickBot="1" x14ac:dyDescent="0.35">
      <c r="B38" s="32" t="s">
        <v>90</v>
      </c>
      <c r="C38" s="34">
        <v>700</v>
      </c>
      <c r="D38" s="39">
        <v>0.16666666666666666</v>
      </c>
      <c r="E38" s="34">
        <v>2206</v>
      </c>
      <c r="F38" s="39">
        <v>0.35337423312883415</v>
      </c>
      <c r="G38" s="34">
        <v>2120.0000000000005</v>
      </c>
      <c r="H38" s="41">
        <v>0.30061349693251543</v>
      </c>
    </row>
  </sheetData>
  <mergeCells count="4">
    <mergeCell ref="B29:H29"/>
    <mergeCell ref="C30:D30"/>
    <mergeCell ref="E30:F30"/>
    <mergeCell ref="G30:H3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8"/>
  <sheetViews>
    <sheetView showGridLines="0" workbookViewId="0"/>
  </sheetViews>
  <sheetFormatPr defaultColWidth="9.21875" defaultRowHeight="14.4" x14ac:dyDescent="0.3"/>
  <cols>
    <col min="1" max="1" width="0.33203125" customWidth="1"/>
    <col min="2" max="2" width="2.21875" customWidth="1"/>
    <col min="3" max="3" width="4.21875" customWidth="1"/>
    <col min="5" max="5" width="4.21875" customWidth="1"/>
    <col min="6" max="6" width="7.44140625" customWidth="1"/>
    <col min="7" max="7" width="4.21875" customWidth="1"/>
    <col min="8" max="8" width="7.44140625" customWidth="1"/>
  </cols>
  <sheetData>
    <row r="1" spans="2:2" s="21" customFormat="1" ht="17.399999999999999" x14ac:dyDescent="0.3">
      <c r="B1" s="24" t="s">
        <v>80</v>
      </c>
    </row>
    <row r="2" spans="2:2" s="22" customFormat="1" ht="10.199999999999999" x14ac:dyDescent="0.2">
      <c r="B2" s="25" t="s">
        <v>99</v>
      </c>
    </row>
    <row r="3" spans="2:2" s="22" customFormat="1" ht="10.199999999999999" x14ac:dyDescent="0.2">
      <c r="B3" s="25" t="s">
        <v>102</v>
      </c>
    </row>
    <row r="4" spans="2:2" s="22" customFormat="1" ht="10.199999999999999" x14ac:dyDescent="0.2">
      <c r="B4" s="25" t="s">
        <v>81</v>
      </c>
    </row>
    <row r="5" spans="2:2" s="23" customFormat="1" ht="10.199999999999999" x14ac:dyDescent="0.2">
      <c r="B5" s="26" t="s">
        <v>103</v>
      </c>
    </row>
    <row r="28" spans="2:8" ht="15" thickBot="1" x14ac:dyDescent="0.35"/>
    <row r="29" spans="2:8" ht="15" thickBot="1" x14ac:dyDescent="0.35">
      <c r="B29" s="43" t="s">
        <v>83</v>
      </c>
      <c r="C29" s="44"/>
      <c r="D29" s="44"/>
      <c r="E29" s="44"/>
      <c r="F29" s="44"/>
      <c r="G29" s="44"/>
      <c r="H29" s="45"/>
    </row>
    <row r="30" spans="2:8" x14ac:dyDescent="0.3">
      <c r="B30" s="29"/>
      <c r="C30" s="46" t="s">
        <v>93</v>
      </c>
      <c r="D30" s="47"/>
      <c r="E30" s="48" t="s">
        <v>50</v>
      </c>
      <c r="F30" s="47"/>
      <c r="G30" s="48" t="s">
        <v>51</v>
      </c>
      <c r="H30" s="49"/>
    </row>
    <row r="31" spans="2:8" x14ac:dyDescent="0.3">
      <c r="B31" s="30"/>
      <c r="C31" s="27" t="s">
        <v>94</v>
      </c>
      <c r="D31" s="37" t="s">
        <v>95</v>
      </c>
      <c r="E31" s="27" t="s">
        <v>94</v>
      </c>
      <c r="F31" s="37" t="s">
        <v>95</v>
      </c>
      <c r="G31" s="27" t="s">
        <v>94</v>
      </c>
      <c r="H31" s="28" t="s">
        <v>95</v>
      </c>
    </row>
    <row r="32" spans="2:8" x14ac:dyDescent="0.3">
      <c r="B32" s="31" t="s">
        <v>84</v>
      </c>
      <c r="C32" s="56">
        <v>15</v>
      </c>
      <c r="D32" s="38">
        <v>-0.16666666666666666</v>
      </c>
      <c r="E32" s="33">
        <v>1000.0000000000002</v>
      </c>
      <c r="F32" s="38">
        <v>-0.38650306748466251</v>
      </c>
      <c r="G32" s="33">
        <v>500.00000000000017</v>
      </c>
      <c r="H32" s="40">
        <v>-0.69325153374233117</v>
      </c>
    </row>
    <row r="33" spans="2:8" x14ac:dyDescent="0.3">
      <c r="B33" s="31" t="s">
        <v>85</v>
      </c>
      <c r="C33" s="56">
        <v>16</v>
      </c>
      <c r="D33" s="38">
        <v>-0.1111111111111111</v>
      </c>
      <c r="E33" s="33">
        <v>1210.0000000000002</v>
      </c>
      <c r="F33" s="38">
        <v>-0.25766871165644167</v>
      </c>
      <c r="G33" s="33">
        <v>800.00000000000023</v>
      </c>
      <c r="H33" s="40">
        <v>-0.50920245398773001</v>
      </c>
    </row>
    <row r="34" spans="2:8" x14ac:dyDescent="0.3">
      <c r="B34" s="31" t="s">
        <v>86</v>
      </c>
      <c r="C34" s="56">
        <v>17</v>
      </c>
      <c r="D34" s="38">
        <v>-5.5555555555555552E-2</v>
      </c>
      <c r="E34" s="33">
        <v>1420.0000000000002</v>
      </c>
      <c r="F34" s="38">
        <v>-0.12883435582822084</v>
      </c>
      <c r="G34" s="33">
        <v>1100.0000000000002</v>
      </c>
      <c r="H34" s="40">
        <v>-0.32515337423312879</v>
      </c>
    </row>
    <row r="35" spans="2:8" x14ac:dyDescent="0.3">
      <c r="B35" s="31" t="s">
        <v>87</v>
      </c>
      <c r="C35" s="56">
        <v>18</v>
      </c>
      <c r="D35" s="38">
        <v>0</v>
      </c>
      <c r="E35" s="33">
        <v>1630.0000000000002</v>
      </c>
      <c r="F35" s="38">
        <v>0</v>
      </c>
      <c r="G35" s="33">
        <v>1400.0000000000002</v>
      </c>
      <c r="H35" s="40">
        <v>-0.1411042944785276</v>
      </c>
    </row>
    <row r="36" spans="2:8" x14ac:dyDescent="0.3">
      <c r="B36" s="31" t="s">
        <v>88</v>
      </c>
      <c r="C36" s="56">
        <v>19</v>
      </c>
      <c r="D36" s="38">
        <v>5.5555555555555552E-2</v>
      </c>
      <c r="E36" s="33">
        <v>1840.0000000000002</v>
      </c>
      <c r="F36" s="38">
        <v>0.12883435582822084</v>
      </c>
      <c r="G36" s="33">
        <v>1700.0000000000002</v>
      </c>
      <c r="H36" s="40">
        <v>4.2944785276073615E-2</v>
      </c>
    </row>
    <row r="37" spans="2:8" x14ac:dyDescent="0.3">
      <c r="B37" s="31" t="s">
        <v>89</v>
      </c>
      <c r="C37" s="56">
        <v>20</v>
      </c>
      <c r="D37" s="38">
        <v>0.1111111111111111</v>
      </c>
      <c r="E37" s="33">
        <v>2050</v>
      </c>
      <c r="F37" s="38">
        <v>0.25766871165644156</v>
      </c>
      <c r="G37" s="33">
        <v>2000.0000000000002</v>
      </c>
      <c r="H37" s="40">
        <v>0.22699386503067481</v>
      </c>
    </row>
    <row r="38" spans="2:8" ht="15" thickBot="1" x14ac:dyDescent="0.35">
      <c r="B38" s="32" t="s">
        <v>90</v>
      </c>
      <c r="C38" s="57">
        <v>21</v>
      </c>
      <c r="D38" s="39">
        <v>0.16666666666666666</v>
      </c>
      <c r="E38" s="34">
        <v>2260</v>
      </c>
      <c r="F38" s="39">
        <v>0.3865030674846624</v>
      </c>
      <c r="G38" s="34">
        <v>2300.0000000000005</v>
      </c>
      <c r="H38" s="41">
        <v>0.41104294478527614</v>
      </c>
    </row>
  </sheetData>
  <mergeCells count="4">
    <mergeCell ref="B29:H29"/>
    <mergeCell ref="C30:D30"/>
    <mergeCell ref="E30:F30"/>
    <mergeCell ref="G30:H30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2"/>
  <sheetViews>
    <sheetView showGridLines="0" workbookViewId="0"/>
  </sheetViews>
  <sheetFormatPr defaultColWidth="9.21875" defaultRowHeight="14.4" x14ac:dyDescent="0.3"/>
  <cols>
    <col min="1" max="1" width="0.33203125" customWidth="1"/>
    <col min="2" max="2" width="3" customWidth="1"/>
    <col min="3" max="3" width="5" customWidth="1"/>
    <col min="5" max="5" width="4.21875" customWidth="1"/>
    <col min="6" max="6" width="7.44140625" customWidth="1"/>
    <col min="7" max="7" width="4.21875" customWidth="1"/>
    <col min="8" max="8" width="7.44140625" customWidth="1"/>
  </cols>
  <sheetData>
    <row r="1" spans="2:2" s="21" customFormat="1" ht="17.399999999999999" x14ac:dyDescent="0.3">
      <c r="B1" s="24" t="s">
        <v>80</v>
      </c>
    </row>
    <row r="2" spans="2:2" s="22" customFormat="1" ht="10.199999999999999" x14ac:dyDescent="0.2">
      <c r="B2" s="25" t="s">
        <v>99</v>
      </c>
    </row>
    <row r="3" spans="2:2" s="22" customFormat="1" ht="10.199999999999999" x14ac:dyDescent="0.2">
      <c r="B3" s="25" t="s">
        <v>102</v>
      </c>
    </row>
    <row r="4" spans="2:2" s="22" customFormat="1" ht="10.199999999999999" x14ac:dyDescent="0.2">
      <c r="B4" s="25" t="s">
        <v>81</v>
      </c>
    </row>
    <row r="5" spans="2:2" s="23" customFormat="1" ht="10.199999999999999" x14ac:dyDescent="0.2">
      <c r="B5" s="26" t="s">
        <v>104</v>
      </c>
    </row>
    <row r="28" spans="2:8" ht="15" thickBot="1" x14ac:dyDescent="0.35"/>
    <row r="29" spans="2:8" ht="15" thickBot="1" x14ac:dyDescent="0.35">
      <c r="B29" s="43" t="s">
        <v>83</v>
      </c>
      <c r="C29" s="44"/>
      <c r="D29" s="44"/>
      <c r="E29" s="44"/>
      <c r="F29" s="44"/>
      <c r="G29" s="44"/>
      <c r="H29" s="45"/>
    </row>
    <row r="30" spans="2:8" x14ac:dyDescent="0.3">
      <c r="B30" s="29"/>
      <c r="C30" s="46" t="s">
        <v>93</v>
      </c>
      <c r="D30" s="47"/>
      <c r="E30" s="48" t="s">
        <v>50</v>
      </c>
      <c r="F30" s="47"/>
      <c r="G30" s="48" t="s">
        <v>51</v>
      </c>
      <c r="H30" s="49"/>
    </row>
    <row r="31" spans="2:8" x14ac:dyDescent="0.3">
      <c r="B31" s="30"/>
      <c r="C31" s="27" t="s">
        <v>94</v>
      </c>
      <c r="D31" s="37" t="s">
        <v>95</v>
      </c>
      <c r="E31" s="27" t="s">
        <v>94</v>
      </c>
      <c r="F31" s="37" t="s">
        <v>95</v>
      </c>
      <c r="G31" s="27" t="s">
        <v>94</v>
      </c>
      <c r="H31" s="28" t="s">
        <v>95</v>
      </c>
    </row>
    <row r="32" spans="2:8" x14ac:dyDescent="0.3">
      <c r="B32" s="31" t="s">
        <v>84</v>
      </c>
      <c r="C32" s="56">
        <v>3000</v>
      </c>
      <c r="D32" s="38">
        <v>-0.25</v>
      </c>
      <c r="E32" s="33">
        <v>2250</v>
      </c>
      <c r="F32" s="38">
        <v>0.380368098159509</v>
      </c>
      <c r="G32" s="33">
        <v>2400</v>
      </c>
      <c r="H32" s="40">
        <v>0.47239263803680959</v>
      </c>
    </row>
    <row r="33" spans="2:8" x14ac:dyDescent="0.3">
      <c r="B33" s="31" t="s">
        <v>85</v>
      </c>
      <c r="C33" s="56">
        <v>3200</v>
      </c>
      <c r="D33" s="38">
        <v>-0.2</v>
      </c>
      <c r="E33" s="33">
        <v>2050</v>
      </c>
      <c r="F33" s="38">
        <v>0.25766871165644156</v>
      </c>
      <c r="G33" s="33">
        <v>2200</v>
      </c>
      <c r="H33" s="40">
        <v>0.34969325153374214</v>
      </c>
    </row>
    <row r="34" spans="2:8" x14ac:dyDescent="0.3">
      <c r="B34" s="31" t="s">
        <v>86</v>
      </c>
      <c r="C34" s="56">
        <v>3400</v>
      </c>
      <c r="D34" s="38">
        <v>-0.15</v>
      </c>
      <c r="E34" s="33">
        <v>1930</v>
      </c>
      <c r="F34" s="38">
        <v>0.18404907975460105</v>
      </c>
      <c r="G34" s="33">
        <v>2000.0000000000002</v>
      </c>
      <c r="H34" s="40">
        <v>0.22699386503067481</v>
      </c>
    </row>
    <row r="35" spans="2:8" x14ac:dyDescent="0.3">
      <c r="B35" s="31" t="s">
        <v>87</v>
      </c>
      <c r="C35" s="56">
        <v>3600</v>
      </c>
      <c r="D35" s="38">
        <v>-0.1</v>
      </c>
      <c r="E35" s="33">
        <v>1830.0000000000002</v>
      </c>
      <c r="F35" s="38">
        <v>0.12269938650306747</v>
      </c>
      <c r="G35" s="33">
        <v>1800.0000000000002</v>
      </c>
      <c r="H35" s="40">
        <v>0.10429447852760734</v>
      </c>
    </row>
    <row r="36" spans="2:8" x14ac:dyDescent="0.3">
      <c r="B36" s="31" t="s">
        <v>88</v>
      </c>
      <c r="C36" s="56">
        <v>3800</v>
      </c>
      <c r="D36" s="38">
        <v>-0.05</v>
      </c>
      <c r="E36" s="33">
        <v>1730.0000000000002</v>
      </c>
      <c r="F36" s="38">
        <v>6.1349693251533735E-2</v>
      </c>
      <c r="G36" s="33">
        <v>1600.0000000000002</v>
      </c>
      <c r="H36" s="40">
        <v>-1.8404907975460121E-2</v>
      </c>
    </row>
    <row r="37" spans="2:8" x14ac:dyDescent="0.3">
      <c r="B37" s="31" t="s">
        <v>89</v>
      </c>
      <c r="C37" s="56">
        <v>4000</v>
      </c>
      <c r="D37" s="38">
        <v>0</v>
      </c>
      <c r="E37" s="33">
        <v>1630.0000000000002</v>
      </c>
      <c r="F37" s="38">
        <v>0</v>
      </c>
      <c r="G37" s="33">
        <v>1400.0000000000002</v>
      </c>
      <c r="H37" s="40">
        <v>-0.1411042944785276</v>
      </c>
    </row>
    <row r="38" spans="2:8" x14ac:dyDescent="0.3">
      <c r="B38" s="31" t="s">
        <v>90</v>
      </c>
      <c r="C38" s="56">
        <v>4200</v>
      </c>
      <c r="D38" s="38">
        <v>0.05</v>
      </c>
      <c r="E38" s="33">
        <v>1530.0000000000002</v>
      </c>
      <c r="F38" s="38">
        <v>-6.1349693251533735E-2</v>
      </c>
      <c r="G38" s="33">
        <v>1200.0000000000002</v>
      </c>
      <c r="H38" s="40">
        <v>-0.26380368098159507</v>
      </c>
    </row>
    <row r="39" spans="2:8" x14ac:dyDescent="0.3">
      <c r="B39" s="31" t="s">
        <v>91</v>
      </c>
      <c r="C39" s="56">
        <v>4400</v>
      </c>
      <c r="D39" s="38">
        <v>0.1</v>
      </c>
      <c r="E39" s="33">
        <v>1430.0000000000002</v>
      </c>
      <c r="F39" s="38">
        <v>-0.12269938650306747</v>
      </c>
      <c r="G39" s="33">
        <v>1000.0000000000002</v>
      </c>
      <c r="H39" s="40">
        <v>-0.38650306748466251</v>
      </c>
    </row>
    <row r="40" spans="2:8" x14ac:dyDescent="0.3">
      <c r="B40" s="31" t="s">
        <v>92</v>
      </c>
      <c r="C40" s="56">
        <v>4600</v>
      </c>
      <c r="D40" s="38">
        <v>0.15</v>
      </c>
      <c r="E40" s="33">
        <v>1330.0000000000002</v>
      </c>
      <c r="F40" s="38">
        <v>-0.18404907975460119</v>
      </c>
      <c r="G40" s="33">
        <v>800.00000000000023</v>
      </c>
      <c r="H40" s="40">
        <v>-0.50920245398773001</v>
      </c>
    </row>
    <row r="41" spans="2:8" x14ac:dyDescent="0.3">
      <c r="B41" s="31" t="s">
        <v>105</v>
      </c>
      <c r="C41" s="56">
        <v>4800</v>
      </c>
      <c r="D41" s="38">
        <v>0.2</v>
      </c>
      <c r="E41" s="33">
        <v>1230.0000000000002</v>
      </c>
      <c r="F41" s="38">
        <v>-0.24539877300613494</v>
      </c>
      <c r="G41" s="33">
        <v>600.00000000000023</v>
      </c>
      <c r="H41" s="40">
        <v>-0.63190184049079745</v>
      </c>
    </row>
    <row r="42" spans="2:8" ht="15" thickBot="1" x14ac:dyDescent="0.35">
      <c r="B42" s="32" t="s">
        <v>106</v>
      </c>
      <c r="C42" s="57">
        <v>5000</v>
      </c>
      <c r="D42" s="39">
        <v>0.25</v>
      </c>
      <c r="E42" s="34">
        <v>1130.0000000000002</v>
      </c>
      <c r="F42" s="39">
        <v>-0.30674846625766866</v>
      </c>
      <c r="G42" s="34">
        <v>400.00000000000023</v>
      </c>
      <c r="H42" s="41">
        <v>-0.75460122699386489</v>
      </c>
    </row>
  </sheetData>
  <mergeCells count="4">
    <mergeCell ref="B29:H29"/>
    <mergeCell ref="C30:D30"/>
    <mergeCell ref="E30:F30"/>
    <mergeCell ref="G30:H30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6"/>
  <sheetViews>
    <sheetView showGridLines="0" workbookViewId="0"/>
  </sheetViews>
  <sheetFormatPr defaultColWidth="9.21875" defaultRowHeight="14.4" x14ac:dyDescent="0.3"/>
  <cols>
    <col min="1" max="1" width="0.33203125" customWidth="1"/>
    <col min="2" max="2" width="2.21875" customWidth="1"/>
    <col min="3" max="3" width="4.21875" customWidth="1"/>
    <col min="5" max="5" width="4.21875" customWidth="1"/>
    <col min="6" max="6" width="7.44140625" customWidth="1"/>
    <col min="7" max="7" width="4.21875" customWidth="1"/>
    <col min="8" max="8" width="7.44140625" customWidth="1"/>
  </cols>
  <sheetData>
    <row r="1" spans="2:2" s="21" customFormat="1" ht="17.399999999999999" x14ac:dyDescent="0.3">
      <c r="B1" s="24" t="s">
        <v>80</v>
      </c>
    </row>
    <row r="2" spans="2:2" s="22" customFormat="1" ht="10.199999999999999" x14ac:dyDescent="0.2">
      <c r="B2" s="25" t="s">
        <v>99</v>
      </c>
    </row>
    <row r="3" spans="2:2" s="22" customFormat="1" ht="10.199999999999999" x14ac:dyDescent="0.2">
      <c r="B3" s="25" t="s">
        <v>107</v>
      </c>
    </row>
    <row r="4" spans="2:2" s="22" customFormat="1" ht="10.199999999999999" x14ac:dyDescent="0.2">
      <c r="B4" s="25" t="s">
        <v>81</v>
      </c>
    </row>
    <row r="5" spans="2:2" s="23" customFormat="1" ht="10.199999999999999" x14ac:dyDescent="0.2">
      <c r="B5" s="26" t="s">
        <v>108</v>
      </c>
    </row>
    <row r="28" spans="2:8" ht="15" thickBot="1" x14ac:dyDescent="0.35"/>
    <row r="29" spans="2:8" ht="15" thickBot="1" x14ac:dyDescent="0.35">
      <c r="B29" s="43" t="s">
        <v>83</v>
      </c>
      <c r="C29" s="44"/>
      <c r="D29" s="44"/>
      <c r="E29" s="44"/>
      <c r="F29" s="44"/>
      <c r="G29" s="44"/>
      <c r="H29" s="45"/>
    </row>
    <row r="30" spans="2:8" x14ac:dyDescent="0.3">
      <c r="B30" s="29"/>
      <c r="C30" s="46" t="s">
        <v>93</v>
      </c>
      <c r="D30" s="47"/>
      <c r="E30" s="48" t="s">
        <v>50</v>
      </c>
      <c r="F30" s="47"/>
      <c r="G30" s="48" t="s">
        <v>51</v>
      </c>
      <c r="H30" s="49"/>
    </row>
    <row r="31" spans="2:8" x14ac:dyDescent="0.3">
      <c r="B31" s="30"/>
      <c r="C31" s="27" t="s">
        <v>94</v>
      </c>
      <c r="D31" s="37" t="s">
        <v>95</v>
      </c>
      <c r="E31" s="27" t="s">
        <v>94</v>
      </c>
      <c r="F31" s="37" t="s">
        <v>95</v>
      </c>
      <c r="G31" s="27" t="s">
        <v>94</v>
      </c>
      <c r="H31" s="28" t="s">
        <v>95</v>
      </c>
    </row>
    <row r="32" spans="2:8" x14ac:dyDescent="0.3">
      <c r="B32" s="31" t="s">
        <v>84</v>
      </c>
      <c r="C32" s="33">
        <v>0.7</v>
      </c>
      <c r="D32" s="38">
        <v>-0.12500000000000011</v>
      </c>
      <c r="E32" s="33">
        <v>1358</v>
      </c>
      <c r="F32" s="38">
        <v>-0.1668711656441719</v>
      </c>
      <c r="G32" s="33">
        <v>1400.0000000000002</v>
      </c>
      <c r="H32" s="40">
        <v>-0.1411042944785276</v>
      </c>
    </row>
    <row r="33" spans="2:8" x14ac:dyDescent="0.3">
      <c r="B33" s="31" t="s">
        <v>85</v>
      </c>
      <c r="C33" s="33">
        <v>0.75</v>
      </c>
      <c r="D33" s="38">
        <v>-6.2500000000000056E-2</v>
      </c>
      <c r="E33" s="33">
        <v>1494.0000000000002</v>
      </c>
      <c r="F33" s="38">
        <v>-8.343558282208588E-2</v>
      </c>
      <c r="G33" s="33">
        <v>1400.0000000000002</v>
      </c>
      <c r="H33" s="40">
        <v>-0.1411042944785276</v>
      </c>
    </row>
    <row r="34" spans="2:8" x14ac:dyDescent="0.3">
      <c r="B34" s="31" t="s">
        <v>86</v>
      </c>
      <c r="C34" s="33">
        <v>0.8</v>
      </c>
      <c r="D34" s="38">
        <v>0</v>
      </c>
      <c r="E34" s="33">
        <v>1630.0000000000002</v>
      </c>
      <c r="F34" s="38">
        <v>0</v>
      </c>
      <c r="G34" s="33">
        <v>1400.0000000000002</v>
      </c>
      <c r="H34" s="40">
        <v>-0.1411042944785276</v>
      </c>
    </row>
    <row r="35" spans="2:8" x14ac:dyDescent="0.3">
      <c r="B35" s="31" t="s">
        <v>87</v>
      </c>
      <c r="C35" s="33">
        <v>0.85</v>
      </c>
      <c r="D35" s="38">
        <v>6.2499999999999917E-2</v>
      </c>
      <c r="E35" s="33">
        <v>1766.0000000000002</v>
      </c>
      <c r="F35" s="38">
        <v>8.343558282208588E-2</v>
      </c>
      <c r="G35" s="33">
        <v>1400.0000000000002</v>
      </c>
      <c r="H35" s="40">
        <v>-0.1411042944785276</v>
      </c>
    </row>
    <row r="36" spans="2:8" ht="15" thickBot="1" x14ac:dyDescent="0.35">
      <c r="B36" s="32" t="s">
        <v>88</v>
      </c>
      <c r="C36" s="34">
        <v>0.9</v>
      </c>
      <c r="D36" s="39">
        <v>0.12499999999999997</v>
      </c>
      <c r="E36" s="34">
        <v>1902.0000000000005</v>
      </c>
      <c r="F36" s="39">
        <v>0.1668711656441719</v>
      </c>
      <c r="G36" s="34">
        <v>1400.0000000000002</v>
      </c>
      <c r="H36" s="41">
        <v>-0.1411042944785276</v>
      </c>
    </row>
  </sheetData>
  <mergeCells count="4">
    <mergeCell ref="B29:H29"/>
    <mergeCell ref="C30:D30"/>
    <mergeCell ref="E30:F30"/>
    <mergeCell ref="G30:H30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7"/>
  <sheetViews>
    <sheetView showGridLines="0" tabSelected="1" workbookViewId="0">
      <selection activeCell="B1" sqref="B1"/>
    </sheetView>
  </sheetViews>
  <sheetFormatPr defaultColWidth="9.21875" defaultRowHeight="14.4" x14ac:dyDescent="0.3"/>
  <cols>
    <col min="1" max="1" width="0.33203125" customWidth="1"/>
    <col min="2" max="2" width="3.6640625" customWidth="1"/>
    <col min="3" max="3" width="30.77734375" customWidth="1"/>
    <col min="4" max="4" width="3.109375" customWidth="1"/>
    <col min="5" max="5" width="4.21875" customWidth="1"/>
    <col min="6" max="6" width="7.44140625" customWidth="1"/>
    <col min="7" max="8" width="4.21875" customWidth="1"/>
    <col min="9" max="9" width="7.44140625" customWidth="1"/>
    <col min="10" max="10" width="4.21875" customWidth="1"/>
  </cols>
  <sheetData>
    <row r="1" spans="2:2" s="21" customFormat="1" ht="17.399999999999999" x14ac:dyDescent="0.3">
      <c r="B1" s="24" t="s">
        <v>109</v>
      </c>
    </row>
    <row r="2" spans="2:2" s="22" customFormat="1" ht="10.199999999999999" x14ac:dyDescent="0.2">
      <c r="B2" s="25" t="s">
        <v>99</v>
      </c>
    </row>
    <row r="3" spans="2:2" s="22" customFormat="1" ht="10.199999999999999" x14ac:dyDescent="0.2">
      <c r="B3" s="25" t="s">
        <v>107</v>
      </c>
    </row>
    <row r="4" spans="2:2" s="23" customFormat="1" ht="10.199999999999999" x14ac:dyDescent="0.2">
      <c r="B4" s="26" t="s">
        <v>81</v>
      </c>
    </row>
    <row r="27" spans="2:10" ht="15" thickBot="1" x14ac:dyDescent="0.35"/>
    <row r="28" spans="2:10" x14ac:dyDescent="0.3">
      <c r="B28" s="43" t="s">
        <v>110</v>
      </c>
      <c r="C28" s="44"/>
      <c r="D28" s="44"/>
      <c r="E28" s="44"/>
      <c r="F28" s="44"/>
      <c r="G28" s="44"/>
      <c r="H28" s="44"/>
      <c r="I28" s="44"/>
      <c r="J28" s="45"/>
    </row>
    <row r="29" spans="2:10" ht="15" thickBot="1" x14ac:dyDescent="0.35">
      <c r="B29" s="60" t="s">
        <v>111</v>
      </c>
      <c r="C29" s="61"/>
      <c r="D29" s="61"/>
      <c r="E29" s="61"/>
      <c r="F29" s="61"/>
      <c r="G29" s="61"/>
      <c r="H29" s="61"/>
      <c r="I29" s="61"/>
      <c r="J29" s="62"/>
    </row>
    <row r="30" spans="2:10" x14ac:dyDescent="0.3">
      <c r="B30" s="63"/>
      <c r="C30" s="53"/>
      <c r="D30" s="53"/>
      <c r="E30" s="51" t="s">
        <v>115</v>
      </c>
      <c r="F30" s="50"/>
      <c r="G30" s="50"/>
      <c r="H30" s="51" t="s">
        <v>117</v>
      </c>
      <c r="I30" s="50"/>
      <c r="J30" s="52"/>
    </row>
    <row r="31" spans="2:10" x14ac:dyDescent="0.3">
      <c r="B31" s="64"/>
      <c r="C31" s="65"/>
      <c r="D31" s="69"/>
      <c r="E31" s="72" t="s">
        <v>116</v>
      </c>
      <c r="F31" s="73"/>
      <c r="G31" s="69" t="s">
        <v>93</v>
      </c>
      <c r="H31" s="72" t="s">
        <v>116</v>
      </c>
      <c r="I31" s="73"/>
      <c r="J31" s="66" t="s">
        <v>93</v>
      </c>
    </row>
    <row r="32" spans="2:10" x14ac:dyDescent="0.3">
      <c r="B32" s="67" t="s">
        <v>112</v>
      </c>
      <c r="C32" s="68" t="s">
        <v>113</v>
      </c>
      <c r="D32" s="70" t="s">
        <v>114</v>
      </c>
      <c r="E32" s="27" t="s">
        <v>94</v>
      </c>
      <c r="F32" s="37" t="s">
        <v>95</v>
      </c>
      <c r="G32" s="37" t="s">
        <v>94</v>
      </c>
      <c r="H32" s="27" t="s">
        <v>94</v>
      </c>
      <c r="I32" s="37" t="s">
        <v>95</v>
      </c>
      <c r="J32" s="28" t="s">
        <v>94</v>
      </c>
    </row>
    <row r="33" spans="2:10" x14ac:dyDescent="0.3">
      <c r="B33" s="58">
        <v>1</v>
      </c>
      <c r="C33" s="77" t="s">
        <v>96</v>
      </c>
      <c r="D33" s="78" t="s">
        <v>118</v>
      </c>
      <c r="E33" s="33">
        <v>410.00000000000028</v>
      </c>
      <c r="F33" s="38">
        <v>-0.74846625766871155</v>
      </c>
      <c r="G33" s="74">
        <v>0.2</v>
      </c>
      <c r="H33" s="33">
        <v>3200</v>
      </c>
      <c r="I33" s="38">
        <v>0.96319018404907952</v>
      </c>
      <c r="J33" s="54">
        <v>0.6</v>
      </c>
    </row>
    <row r="34" spans="2:10" x14ac:dyDescent="0.3">
      <c r="B34" s="58">
        <v>2</v>
      </c>
      <c r="C34" s="77" t="s">
        <v>119</v>
      </c>
      <c r="D34" s="78" t="s">
        <v>120</v>
      </c>
      <c r="E34" s="33">
        <v>478.00000000000011</v>
      </c>
      <c r="F34" s="38">
        <v>-0.70674846625766863</v>
      </c>
      <c r="G34" s="74">
        <v>400</v>
      </c>
      <c r="H34" s="33">
        <v>2206</v>
      </c>
      <c r="I34" s="38">
        <v>0.35337423312883415</v>
      </c>
      <c r="J34" s="54">
        <v>700</v>
      </c>
    </row>
    <row r="35" spans="2:10" x14ac:dyDescent="0.3">
      <c r="B35" s="58">
        <v>3</v>
      </c>
      <c r="C35" s="77" t="s">
        <v>121</v>
      </c>
      <c r="D35" s="78" t="s">
        <v>122</v>
      </c>
      <c r="E35" s="33">
        <v>1000.0000000000002</v>
      </c>
      <c r="F35" s="38">
        <v>-0.38650306748466251</v>
      </c>
      <c r="G35" s="74">
        <v>15</v>
      </c>
      <c r="H35" s="33">
        <v>2300.0000000000005</v>
      </c>
      <c r="I35" s="38">
        <v>0.41104294478527614</v>
      </c>
      <c r="J35" s="54">
        <v>21</v>
      </c>
    </row>
    <row r="36" spans="2:10" x14ac:dyDescent="0.3">
      <c r="B36" s="58">
        <v>4</v>
      </c>
      <c r="C36" s="77" t="s">
        <v>97</v>
      </c>
      <c r="D36" s="78" t="s">
        <v>123</v>
      </c>
      <c r="E36" s="33">
        <v>1130.0000000000002</v>
      </c>
      <c r="F36" s="38">
        <v>-0.30674846625766866</v>
      </c>
      <c r="G36" s="74">
        <v>5000</v>
      </c>
      <c r="H36" s="33">
        <v>2400</v>
      </c>
      <c r="I36" s="38">
        <v>0.47239263803680959</v>
      </c>
      <c r="J36" s="54">
        <v>3000</v>
      </c>
    </row>
    <row r="37" spans="2:10" ht="15" thickBot="1" x14ac:dyDescent="0.35">
      <c r="B37" s="59">
        <v>5</v>
      </c>
      <c r="C37" s="79" t="s">
        <v>124</v>
      </c>
      <c r="D37" s="80" t="s">
        <v>125</v>
      </c>
      <c r="E37" s="34">
        <v>1400.0000000000002</v>
      </c>
      <c r="F37" s="39">
        <v>-0.1411042944785276</v>
      </c>
      <c r="G37" s="75">
        <v>0.7</v>
      </c>
      <c r="H37" s="34">
        <v>1902.0000000000005</v>
      </c>
      <c r="I37" s="39">
        <v>0.1668711656441719</v>
      </c>
      <c r="J37" s="55">
        <v>0.9</v>
      </c>
    </row>
  </sheetData>
  <mergeCells count="6">
    <mergeCell ref="B28:J28"/>
    <mergeCell ref="B29:J29"/>
    <mergeCell ref="E30:G30"/>
    <mergeCell ref="E31:F31"/>
    <mergeCell ref="H30:J30"/>
    <mergeCell ref="H31:I31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0"/>
  <sheetViews>
    <sheetView showGridLines="0" workbookViewId="0">
      <selection activeCell="B1" sqref="B1"/>
    </sheetView>
  </sheetViews>
  <sheetFormatPr defaultColWidth="9.21875" defaultRowHeight="14.4" x14ac:dyDescent="0.3"/>
  <cols>
    <col min="1" max="1" width="0.33203125" customWidth="1"/>
    <col min="2" max="2" width="30.77734375" customWidth="1"/>
    <col min="3" max="3" width="3.109375" customWidth="1"/>
    <col min="4" max="4" width="3.5546875" customWidth="1"/>
    <col min="5" max="5" width="4.21875" customWidth="1"/>
    <col min="6" max="6" width="5.21875" customWidth="1"/>
    <col min="7" max="7" width="7.44140625" customWidth="1"/>
    <col min="8" max="8" width="4.21875" customWidth="1"/>
    <col min="9" max="9" width="5.21875" customWidth="1"/>
    <col min="10" max="10" width="7.44140625" customWidth="1"/>
  </cols>
  <sheetData>
    <row r="1" spans="2:2" s="21" customFormat="1" ht="17.399999999999999" x14ac:dyDescent="0.3">
      <c r="B1" s="24" t="s">
        <v>126</v>
      </c>
    </row>
    <row r="2" spans="2:2" s="22" customFormat="1" ht="10.199999999999999" x14ac:dyDescent="0.2">
      <c r="B2" s="25" t="s">
        <v>99</v>
      </c>
    </row>
    <row r="3" spans="2:2" s="22" customFormat="1" ht="10.199999999999999" x14ac:dyDescent="0.2">
      <c r="B3" s="25" t="s">
        <v>127</v>
      </c>
    </row>
    <row r="4" spans="2:2" s="23" customFormat="1" ht="10.199999999999999" x14ac:dyDescent="0.2">
      <c r="B4" s="26" t="s">
        <v>81</v>
      </c>
    </row>
    <row r="27" spans="2:10" ht="15" thickBot="1" x14ac:dyDescent="0.35"/>
    <row r="28" spans="2:10" x14ac:dyDescent="0.3">
      <c r="B28" s="43" t="s">
        <v>128</v>
      </c>
      <c r="C28" s="44"/>
      <c r="D28" s="44"/>
      <c r="E28" s="44"/>
      <c r="F28" s="44"/>
      <c r="G28" s="44"/>
      <c r="H28" s="44"/>
      <c r="I28" s="44"/>
      <c r="J28" s="45"/>
    </row>
    <row r="29" spans="2:10" ht="15" thickBot="1" x14ac:dyDescent="0.35">
      <c r="B29" s="60" t="s">
        <v>111</v>
      </c>
      <c r="C29" s="61"/>
      <c r="D29" s="61"/>
      <c r="E29" s="61"/>
      <c r="F29" s="61"/>
      <c r="G29" s="61"/>
      <c r="H29" s="61"/>
      <c r="I29" s="61"/>
      <c r="J29" s="62"/>
    </row>
    <row r="30" spans="2:10" x14ac:dyDescent="0.3">
      <c r="B30" s="63"/>
      <c r="C30" s="53"/>
      <c r="D30" s="42"/>
      <c r="E30" s="48" t="s">
        <v>131</v>
      </c>
      <c r="F30" s="71"/>
      <c r="G30" s="84"/>
      <c r="H30" s="48" t="s">
        <v>132</v>
      </c>
      <c r="I30" s="71"/>
      <c r="J30" s="76"/>
    </row>
    <row r="31" spans="2:10" x14ac:dyDescent="0.3">
      <c r="B31" s="81" t="s">
        <v>113</v>
      </c>
      <c r="C31" s="68" t="s">
        <v>114</v>
      </c>
      <c r="D31" s="37" t="s">
        <v>129</v>
      </c>
      <c r="E31" s="27" t="s">
        <v>94</v>
      </c>
      <c r="F31" s="27" t="s">
        <v>130</v>
      </c>
      <c r="G31" s="37" t="s">
        <v>95</v>
      </c>
      <c r="H31" s="27" t="s">
        <v>94</v>
      </c>
      <c r="I31" s="27" t="s">
        <v>130</v>
      </c>
      <c r="J31" s="28" t="s">
        <v>95</v>
      </c>
    </row>
    <row r="32" spans="2:10" x14ac:dyDescent="0.3">
      <c r="B32" s="86" t="s">
        <v>96</v>
      </c>
      <c r="C32" s="88" t="s">
        <v>118</v>
      </c>
      <c r="D32" s="82">
        <v>1</v>
      </c>
      <c r="E32" s="33">
        <v>0.2</v>
      </c>
      <c r="F32" s="33">
        <v>-0.2</v>
      </c>
      <c r="G32" s="38">
        <v>-0.5</v>
      </c>
      <c r="H32" s="33">
        <v>410.00000000000028</v>
      </c>
      <c r="I32" s="33">
        <v>-1220</v>
      </c>
      <c r="J32" s="40">
        <v>-0.74846625766871155</v>
      </c>
    </row>
    <row r="33" spans="2:10" x14ac:dyDescent="0.3">
      <c r="B33" s="85"/>
      <c r="C33" s="87"/>
      <c r="D33" s="82">
        <v>2</v>
      </c>
      <c r="E33" s="33">
        <v>0.25</v>
      </c>
      <c r="F33" s="33">
        <v>-0.15000000000000002</v>
      </c>
      <c r="G33" s="38">
        <v>-0.37500000000000006</v>
      </c>
      <c r="H33" s="33">
        <v>715.00000000000011</v>
      </c>
      <c r="I33" s="33">
        <v>-915.00000000000011</v>
      </c>
      <c r="J33" s="40">
        <v>-0.56134969325153372</v>
      </c>
    </row>
    <row r="34" spans="2:10" x14ac:dyDescent="0.3">
      <c r="B34" s="85"/>
      <c r="C34" s="87"/>
      <c r="D34" s="82">
        <v>3</v>
      </c>
      <c r="E34" s="33">
        <v>0.3</v>
      </c>
      <c r="F34" s="33">
        <v>-0.10000000000000003</v>
      </c>
      <c r="G34" s="38">
        <v>-0.25000000000000006</v>
      </c>
      <c r="H34" s="33">
        <v>1019.9999999999999</v>
      </c>
      <c r="I34" s="33">
        <v>-610.00000000000034</v>
      </c>
      <c r="J34" s="40">
        <v>-0.374233128834356</v>
      </c>
    </row>
    <row r="35" spans="2:10" x14ac:dyDescent="0.3">
      <c r="B35" s="85"/>
      <c r="C35" s="87"/>
      <c r="D35" s="82">
        <v>4</v>
      </c>
      <c r="E35" s="33">
        <v>0.35</v>
      </c>
      <c r="F35" s="33">
        <v>-5.0000000000000044E-2</v>
      </c>
      <c r="G35" s="38">
        <v>-0.12500000000000011</v>
      </c>
      <c r="H35" s="33">
        <v>1324.9999999999995</v>
      </c>
      <c r="I35" s="33">
        <v>-305.00000000000068</v>
      </c>
      <c r="J35" s="40">
        <v>-0.1871165644171783</v>
      </c>
    </row>
    <row r="36" spans="2:10" x14ac:dyDescent="0.3">
      <c r="B36" s="85"/>
      <c r="C36" s="87"/>
      <c r="D36" s="82">
        <v>5</v>
      </c>
      <c r="E36" s="33">
        <v>0.4</v>
      </c>
      <c r="F36" s="33">
        <v>0</v>
      </c>
      <c r="G36" s="38">
        <v>0</v>
      </c>
      <c r="H36" s="33">
        <v>1630.0000000000002</v>
      </c>
      <c r="I36" s="33">
        <v>0</v>
      </c>
      <c r="J36" s="40">
        <v>0</v>
      </c>
    </row>
    <row r="37" spans="2:10" x14ac:dyDescent="0.3">
      <c r="B37" s="85"/>
      <c r="C37" s="87"/>
      <c r="D37" s="82">
        <v>6</v>
      </c>
      <c r="E37" s="33">
        <v>0.45</v>
      </c>
      <c r="F37" s="33">
        <v>4.9999999999999989E-2</v>
      </c>
      <c r="G37" s="38">
        <v>0.12499999999999997</v>
      </c>
      <c r="H37" s="33">
        <v>1935.0000000000002</v>
      </c>
      <c r="I37" s="33">
        <v>305</v>
      </c>
      <c r="J37" s="40">
        <v>0.18711656441717789</v>
      </c>
    </row>
    <row r="38" spans="2:10" x14ac:dyDescent="0.3">
      <c r="B38" s="85"/>
      <c r="C38" s="87"/>
      <c r="D38" s="82">
        <v>7</v>
      </c>
      <c r="E38" s="33">
        <v>0.5</v>
      </c>
      <c r="F38" s="33">
        <v>9.9999999999999978E-2</v>
      </c>
      <c r="G38" s="38">
        <v>0.24999999999999994</v>
      </c>
      <c r="H38" s="33">
        <v>2300</v>
      </c>
      <c r="I38" s="33">
        <v>669.99999999999977</v>
      </c>
      <c r="J38" s="40">
        <v>0.41104294478527587</v>
      </c>
    </row>
    <row r="39" spans="2:10" x14ac:dyDescent="0.3">
      <c r="B39" s="85"/>
      <c r="C39" s="87"/>
      <c r="D39" s="82">
        <v>8</v>
      </c>
      <c r="E39" s="33">
        <v>0.54999999999999993</v>
      </c>
      <c r="F39" s="33">
        <v>0.14999999999999991</v>
      </c>
      <c r="G39" s="38">
        <v>0.37499999999999978</v>
      </c>
      <c r="H39" s="33">
        <v>2749.9999999999995</v>
      </c>
      <c r="I39" s="33">
        <v>1119.9999999999993</v>
      </c>
      <c r="J39" s="40">
        <v>0.68711656441717739</v>
      </c>
    </row>
    <row r="40" spans="2:10" x14ac:dyDescent="0.3">
      <c r="B40" s="89"/>
      <c r="C40" s="90"/>
      <c r="D40" s="91">
        <v>9</v>
      </c>
      <c r="E40" s="92">
        <v>0.6</v>
      </c>
      <c r="F40" s="92">
        <v>0.19999999999999996</v>
      </c>
      <c r="G40" s="93">
        <v>0.49999999999999989</v>
      </c>
      <c r="H40" s="92">
        <v>3200</v>
      </c>
      <c r="I40" s="92">
        <v>1569.9999999999998</v>
      </c>
      <c r="J40" s="94">
        <v>0.96319018404907952</v>
      </c>
    </row>
    <row r="41" spans="2:10" x14ac:dyDescent="0.3">
      <c r="B41" s="95" t="s">
        <v>119</v>
      </c>
      <c r="C41" s="96" t="s">
        <v>120</v>
      </c>
      <c r="D41" s="82">
        <v>1</v>
      </c>
      <c r="E41" s="33">
        <v>400</v>
      </c>
      <c r="F41" s="33">
        <v>-200</v>
      </c>
      <c r="G41" s="38">
        <v>-0.33333333333333331</v>
      </c>
      <c r="H41" s="33">
        <v>478.00000000000011</v>
      </c>
      <c r="I41" s="33">
        <v>-1152</v>
      </c>
      <c r="J41" s="40">
        <v>-0.70674846625766863</v>
      </c>
    </row>
    <row r="42" spans="2:10" x14ac:dyDescent="0.3">
      <c r="B42" s="85"/>
      <c r="C42" s="87"/>
      <c r="D42" s="82">
        <v>2</v>
      </c>
      <c r="E42" s="33">
        <v>450</v>
      </c>
      <c r="F42" s="33">
        <v>-150</v>
      </c>
      <c r="G42" s="38">
        <v>-0.25</v>
      </c>
      <c r="H42" s="33">
        <v>766.00000000000011</v>
      </c>
      <c r="I42" s="33">
        <v>-864.00000000000011</v>
      </c>
      <c r="J42" s="40">
        <v>-0.53006134969325158</v>
      </c>
    </row>
    <row r="43" spans="2:10" x14ac:dyDescent="0.3">
      <c r="B43" s="85"/>
      <c r="C43" s="87"/>
      <c r="D43" s="82">
        <v>3</v>
      </c>
      <c r="E43" s="33">
        <v>500</v>
      </c>
      <c r="F43" s="33">
        <v>-100</v>
      </c>
      <c r="G43" s="38">
        <v>-0.16666666666666666</v>
      </c>
      <c r="H43" s="33">
        <v>1054</v>
      </c>
      <c r="I43" s="33">
        <v>-576.00000000000023</v>
      </c>
      <c r="J43" s="40">
        <v>-0.35337423312883443</v>
      </c>
    </row>
    <row r="44" spans="2:10" x14ac:dyDescent="0.3">
      <c r="B44" s="85"/>
      <c r="C44" s="87"/>
      <c r="D44" s="82">
        <v>4</v>
      </c>
      <c r="E44" s="33">
        <v>550</v>
      </c>
      <c r="F44" s="33">
        <v>-50</v>
      </c>
      <c r="G44" s="38">
        <v>-8.3333333333333329E-2</v>
      </c>
      <c r="H44" s="33">
        <v>1342.0000000000002</v>
      </c>
      <c r="I44" s="33">
        <v>-288</v>
      </c>
      <c r="J44" s="40">
        <v>-0.17668711656441716</v>
      </c>
    </row>
    <row r="45" spans="2:10" x14ac:dyDescent="0.3">
      <c r="B45" s="85"/>
      <c r="C45" s="87"/>
      <c r="D45" s="82">
        <v>5</v>
      </c>
      <c r="E45" s="33">
        <v>600</v>
      </c>
      <c r="F45" s="33">
        <v>0</v>
      </c>
      <c r="G45" s="38">
        <v>0</v>
      </c>
      <c r="H45" s="33">
        <v>1630.0000000000002</v>
      </c>
      <c r="I45" s="33">
        <v>0</v>
      </c>
      <c r="J45" s="40">
        <v>0</v>
      </c>
    </row>
    <row r="46" spans="2:10" x14ac:dyDescent="0.3">
      <c r="B46" s="85"/>
      <c r="C46" s="87"/>
      <c r="D46" s="82">
        <v>6</v>
      </c>
      <c r="E46" s="33">
        <v>650</v>
      </c>
      <c r="F46" s="33">
        <v>50</v>
      </c>
      <c r="G46" s="38">
        <v>8.3333333333333329E-2</v>
      </c>
      <c r="H46" s="33">
        <v>1918.0000000000002</v>
      </c>
      <c r="I46" s="33">
        <v>288</v>
      </c>
      <c r="J46" s="40">
        <v>0.17668711656441716</v>
      </c>
    </row>
    <row r="47" spans="2:10" x14ac:dyDescent="0.3">
      <c r="B47" s="89"/>
      <c r="C47" s="90"/>
      <c r="D47" s="91">
        <v>7</v>
      </c>
      <c r="E47" s="92">
        <v>700</v>
      </c>
      <c r="F47" s="92">
        <v>100</v>
      </c>
      <c r="G47" s="93">
        <v>0.16666666666666666</v>
      </c>
      <c r="H47" s="92">
        <v>2206</v>
      </c>
      <c r="I47" s="92">
        <v>575.99999999999977</v>
      </c>
      <c r="J47" s="94">
        <v>0.35337423312883415</v>
      </c>
    </row>
    <row r="48" spans="2:10" x14ac:dyDescent="0.3">
      <c r="B48" s="95" t="s">
        <v>121</v>
      </c>
      <c r="C48" s="96" t="s">
        <v>122</v>
      </c>
      <c r="D48" s="82">
        <v>1</v>
      </c>
      <c r="E48" s="33">
        <v>15</v>
      </c>
      <c r="F48" s="33">
        <v>-3</v>
      </c>
      <c r="G48" s="38">
        <v>-0.16666666666666666</v>
      </c>
      <c r="H48" s="33">
        <v>1000.0000000000002</v>
      </c>
      <c r="I48" s="33">
        <v>-630</v>
      </c>
      <c r="J48" s="40">
        <v>-0.38650306748466251</v>
      </c>
    </row>
    <row r="49" spans="2:10" x14ac:dyDescent="0.3">
      <c r="B49" s="85"/>
      <c r="C49" s="87"/>
      <c r="D49" s="82">
        <v>2</v>
      </c>
      <c r="E49" s="33">
        <v>16</v>
      </c>
      <c r="F49" s="33">
        <v>-2</v>
      </c>
      <c r="G49" s="38">
        <v>-0.1111111111111111</v>
      </c>
      <c r="H49" s="33">
        <v>1210.0000000000002</v>
      </c>
      <c r="I49" s="33">
        <v>-420</v>
      </c>
      <c r="J49" s="40">
        <v>-0.25766871165644167</v>
      </c>
    </row>
    <row r="50" spans="2:10" x14ac:dyDescent="0.3">
      <c r="B50" s="85"/>
      <c r="C50" s="87"/>
      <c r="D50" s="82">
        <v>3</v>
      </c>
      <c r="E50" s="33">
        <v>17</v>
      </c>
      <c r="F50" s="33">
        <v>-1</v>
      </c>
      <c r="G50" s="38">
        <v>-5.5555555555555552E-2</v>
      </c>
      <c r="H50" s="33">
        <v>1420.0000000000002</v>
      </c>
      <c r="I50" s="33">
        <v>-210</v>
      </c>
      <c r="J50" s="40">
        <v>-0.12883435582822084</v>
      </c>
    </row>
    <row r="51" spans="2:10" x14ac:dyDescent="0.3">
      <c r="B51" s="85"/>
      <c r="C51" s="87"/>
      <c r="D51" s="82">
        <v>4</v>
      </c>
      <c r="E51" s="33">
        <v>18</v>
      </c>
      <c r="F51" s="33">
        <v>0</v>
      </c>
      <c r="G51" s="38">
        <v>0</v>
      </c>
      <c r="H51" s="33">
        <v>1630.0000000000002</v>
      </c>
      <c r="I51" s="33">
        <v>0</v>
      </c>
      <c r="J51" s="40">
        <v>0</v>
      </c>
    </row>
    <row r="52" spans="2:10" x14ac:dyDescent="0.3">
      <c r="B52" s="85"/>
      <c r="C52" s="87"/>
      <c r="D52" s="82">
        <v>5</v>
      </c>
      <c r="E52" s="33">
        <v>19</v>
      </c>
      <c r="F52" s="33">
        <v>1</v>
      </c>
      <c r="G52" s="38">
        <v>5.5555555555555552E-2</v>
      </c>
      <c r="H52" s="33">
        <v>1840.0000000000002</v>
      </c>
      <c r="I52" s="33">
        <v>210</v>
      </c>
      <c r="J52" s="40">
        <v>0.12883435582822084</v>
      </c>
    </row>
    <row r="53" spans="2:10" x14ac:dyDescent="0.3">
      <c r="B53" s="85"/>
      <c r="C53" s="87"/>
      <c r="D53" s="82">
        <v>6</v>
      </c>
      <c r="E53" s="33">
        <v>20</v>
      </c>
      <c r="F53" s="33">
        <v>2</v>
      </c>
      <c r="G53" s="38">
        <v>0.1111111111111111</v>
      </c>
      <c r="H53" s="33">
        <v>2050</v>
      </c>
      <c r="I53" s="33">
        <v>419.99999999999977</v>
      </c>
      <c r="J53" s="40">
        <v>0.25766871165644156</v>
      </c>
    </row>
    <row r="54" spans="2:10" x14ac:dyDescent="0.3">
      <c r="B54" s="89"/>
      <c r="C54" s="90"/>
      <c r="D54" s="91">
        <v>7</v>
      </c>
      <c r="E54" s="92">
        <v>21</v>
      </c>
      <c r="F54" s="92">
        <v>3</v>
      </c>
      <c r="G54" s="93">
        <v>0.16666666666666666</v>
      </c>
      <c r="H54" s="92">
        <v>2300.0000000000005</v>
      </c>
      <c r="I54" s="92">
        <v>670.00000000000023</v>
      </c>
      <c r="J54" s="94">
        <v>0.41104294478527614</v>
      </c>
    </row>
    <row r="55" spans="2:10" x14ac:dyDescent="0.3">
      <c r="B55" s="95" t="s">
        <v>97</v>
      </c>
      <c r="C55" s="96" t="s">
        <v>123</v>
      </c>
      <c r="D55" s="82">
        <v>1</v>
      </c>
      <c r="E55" s="33">
        <v>3000</v>
      </c>
      <c r="F55" s="33">
        <v>-1000</v>
      </c>
      <c r="G55" s="38">
        <v>-0.25</v>
      </c>
      <c r="H55" s="33">
        <v>2400</v>
      </c>
      <c r="I55" s="33">
        <v>769.99999999999977</v>
      </c>
      <c r="J55" s="40">
        <v>0.47239263803680959</v>
      </c>
    </row>
    <row r="56" spans="2:10" x14ac:dyDescent="0.3">
      <c r="B56" s="85"/>
      <c r="C56" s="87"/>
      <c r="D56" s="82">
        <v>2</v>
      </c>
      <c r="E56" s="33">
        <v>3200</v>
      </c>
      <c r="F56" s="33">
        <v>-800</v>
      </c>
      <c r="G56" s="38">
        <v>-0.2</v>
      </c>
      <c r="H56" s="33">
        <v>2200</v>
      </c>
      <c r="I56" s="33">
        <v>569.99999999999977</v>
      </c>
      <c r="J56" s="40">
        <v>0.34969325153374214</v>
      </c>
    </row>
    <row r="57" spans="2:10" x14ac:dyDescent="0.3">
      <c r="B57" s="85"/>
      <c r="C57" s="87"/>
      <c r="D57" s="82">
        <v>3</v>
      </c>
      <c r="E57" s="33">
        <v>3400</v>
      </c>
      <c r="F57" s="33">
        <v>-600</v>
      </c>
      <c r="G57" s="38">
        <v>-0.15</v>
      </c>
      <c r="H57" s="33">
        <v>2000.0000000000002</v>
      </c>
      <c r="I57" s="33">
        <v>370</v>
      </c>
      <c r="J57" s="40">
        <v>0.22699386503067481</v>
      </c>
    </row>
    <row r="58" spans="2:10" x14ac:dyDescent="0.3">
      <c r="B58" s="85"/>
      <c r="C58" s="87"/>
      <c r="D58" s="82">
        <v>4</v>
      </c>
      <c r="E58" s="33">
        <v>3600</v>
      </c>
      <c r="F58" s="33">
        <v>-400</v>
      </c>
      <c r="G58" s="38">
        <v>-0.1</v>
      </c>
      <c r="H58" s="33">
        <v>1830.0000000000002</v>
      </c>
      <c r="I58" s="33">
        <v>200</v>
      </c>
      <c r="J58" s="40">
        <v>0.12269938650306747</v>
      </c>
    </row>
    <row r="59" spans="2:10" x14ac:dyDescent="0.3">
      <c r="B59" s="85"/>
      <c r="C59" s="87"/>
      <c r="D59" s="82">
        <v>5</v>
      </c>
      <c r="E59" s="33">
        <v>3800</v>
      </c>
      <c r="F59" s="33">
        <v>-200</v>
      </c>
      <c r="G59" s="38">
        <v>-0.05</v>
      </c>
      <c r="H59" s="33">
        <v>1730.0000000000002</v>
      </c>
      <c r="I59" s="33">
        <v>100</v>
      </c>
      <c r="J59" s="40">
        <v>6.1349693251533735E-2</v>
      </c>
    </row>
    <row r="60" spans="2:10" x14ac:dyDescent="0.3">
      <c r="B60" s="85"/>
      <c r="C60" s="87"/>
      <c r="D60" s="82">
        <v>6</v>
      </c>
      <c r="E60" s="33">
        <v>4000</v>
      </c>
      <c r="F60" s="33">
        <v>0</v>
      </c>
      <c r="G60" s="38">
        <v>0</v>
      </c>
      <c r="H60" s="33">
        <v>1630.0000000000002</v>
      </c>
      <c r="I60" s="33">
        <v>0</v>
      </c>
      <c r="J60" s="40">
        <v>0</v>
      </c>
    </row>
    <row r="61" spans="2:10" x14ac:dyDescent="0.3">
      <c r="B61" s="85"/>
      <c r="C61" s="87"/>
      <c r="D61" s="82">
        <v>7</v>
      </c>
      <c r="E61" s="33">
        <v>4200</v>
      </c>
      <c r="F61" s="33">
        <v>200</v>
      </c>
      <c r="G61" s="38">
        <v>0.05</v>
      </c>
      <c r="H61" s="33">
        <v>1530.0000000000002</v>
      </c>
      <c r="I61" s="33">
        <v>-100</v>
      </c>
      <c r="J61" s="40">
        <v>-6.1349693251533735E-2</v>
      </c>
    </row>
    <row r="62" spans="2:10" x14ac:dyDescent="0.3">
      <c r="B62" s="85"/>
      <c r="C62" s="87"/>
      <c r="D62" s="82">
        <v>8</v>
      </c>
      <c r="E62" s="33">
        <v>4400</v>
      </c>
      <c r="F62" s="33">
        <v>400</v>
      </c>
      <c r="G62" s="38">
        <v>0.1</v>
      </c>
      <c r="H62" s="33">
        <v>1430.0000000000002</v>
      </c>
      <c r="I62" s="33">
        <v>-200</v>
      </c>
      <c r="J62" s="40">
        <v>-0.12269938650306747</v>
      </c>
    </row>
    <row r="63" spans="2:10" x14ac:dyDescent="0.3">
      <c r="B63" s="85"/>
      <c r="C63" s="87"/>
      <c r="D63" s="82">
        <v>9</v>
      </c>
      <c r="E63" s="33">
        <v>4600</v>
      </c>
      <c r="F63" s="33">
        <v>600</v>
      </c>
      <c r="G63" s="38">
        <v>0.15</v>
      </c>
      <c r="H63" s="33">
        <v>1330.0000000000002</v>
      </c>
      <c r="I63" s="33">
        <v>-300</v>
      </c>
      <c r="J63" s="40">
        <v>-0.18404907975460119</v>
      </c>
    </row>
    <row r="64" spans="2:10" x14ac:dyDescent="0.3">
      <c r="B64" s="85"/>
      <c r="C64" s="87"/>
      <c r="D64" s="82">
        <v>10</v>
      </c>
      <c r="E64" s="33">
        <v>4800</v>
      </c>
      <c r="F64" s="33">
        <v>800</v>
      </c>
      <c r="G64" s="38">
        <v>0.2</v>
      </c>
      <c r="H64" s="33">
        <v>1230.0000000000002</v>
      </c>
      <c r="I64" s="33">
        <v>-400</v>
      </c>
      <c r="J64" s="40">
        <v>-0.24539877300613494</v>
      </c>
    </row>
    <row r="65" spans="2:10" x14ac:dyDescent="0.3">
      <c r="B65" s="89"/>
      <c r="C65" s="90"/>
      <c r="D65" s="91">
        <v>11</v>
      </c>
      <c r="E65" s="92">
        <v>5000</v>
      </c>
      <c r="F65" s="92">
        <v>1000</v>
      </c>
      <c r="G65" s="93">
        <v>0.25</v>
      </c>
      <c r="H65" s="92">
        <v>1130.0000000000002</v>
      </c>
      <c r="I65" s="92">
        <v>-500</v>
      </c>
      <c r="J65" s="94">
        <v>-0.30674846625766866</v>
      </c>
    </row>
    <row r="66" spans="2:10" x14ac:dyDescent="0.3">
      <c r="B66" s="95" t="s">
        <v>124</v>
      </c>
      <c r="C66" s="96" t="s">
        <v>125</v>
      </c>
      <c r="D66" s="82">
        <v>1</v>
      </c>
      <c r="E66" s="33">
        <v>0.7</v>
      </c>
      <c r="F66" s="33">
        <v>-0.10000000000000009</v>
      </c>
      <c r="G66" s="38">
        <v>-0.12500000000000011</v>
      </c>
      <c r="H66" s="33">
        <v>1400.0000000000002</v>
      </c>
      <c r="I66" s="33">
        <v>-230</v>
      </c>
      <c r="J66" s="40">
        <v>-0.1411042944785276</v>
      </c>
    </row>
    <row r="67" spans="2:10" x14ac:dyDescent="0.3">
      <c r="B67" s="85"/>
      <c r="C67" s="87"/>
      <c r="D67" s="82">
        <v>2</v>
      </c>
      <c r="E67" s="33">
        <v>0.75</v>
      </c>
      <c r="F67" s="33">
        <v>-5.0000000000000044E-2</v>
      </c>
      <c r="G67" s="38">
        <v>-6.2500000000000056E-2</v>
      </c>
      <c r="H67" s="33">
        <v>1494.0000000000002</v>
      </c>
      <c r="I67" s="33">
        <v>-136</v>
      </c>
      <c r="J67" s="40">
        <v>-8.343558282208588E-2</v>
      </c>
    </row>
    <row r="68" spans="2:10" x14ac:dyDescent="0.3">
      <c r="B68" s="85"/>
      <c r="C68" s="87"/>
      <c r="D68" s="82">
        <v>3</v>
      </c>
      <c r="E68" s="33">
        <v>0.8</v>
      </c>
      <c r="F68" s="33">
        <v>0</v>
      </c>
      <c r="G68" s="38">
        <v>0</v>
      </c>
      <c r="H68" s="33">
        <v>1630.0000000000002</v>
      </c>
      <c r="I68" s="33">
        <v>0</v>
      </c>
      <c r="J68" s="40">
        <v>0</v>
      </c>
    </row>
    <row r="69" spans="2:10" x14ac:dyDescent="0.3">
      <c r="B69" s="85"/>
      <c r="C69" s="87"/>
      <c r="D69" s="82">
        <v>4</v>
      </c>
      <c r="E69" s="33">
        <v>0.85</v>
      </c>
      <c r="F69" s="33">
        <v>4.9999999999999933E-2</v>
      </c>
      <c r="G69" s="38">
        <v>6.2499999999999917E-2</v>
      </c>
      <c r="H69" s="33">
        <v>1766.0000000000002</v>
      </c>
      <c r="I69" s="33">
        <v>136</v>
      </c>
      <c r="J69" s="40">
        <v>8.343558282208588E-2</v>
      </c>
    </row>
    <row r="70" spans="2:10" ht="15" thickBot="1" x14ac:dyDescent="0.35">
      <c r="B70" s="97"/>
      <c r="C70" s="98"/>
      <c r="D70" s="83">
        <v>5</v>
      </c>
      <c r="E70" s="34">
        <v>0.9</v>
      </c>
      <c r="F70" s="34">
        <v>9.9999999999999978E-2</v>
      </c>
      <c r="G70" s="39">
        <v>0.12499999999999997</v>
      </c>
      <c r="H70" s="34">
        <v>1902.0000000000005</v>
      </c>
      <c r="I70" s="34">
        <v>272.00000000000023</v>
      </c>
      <c r="J70" s="41">
        <v>0.1668711656441719</v>
      </c>
    </row>
  </sheetData>
  <mergeCells count="14">
    <mergeCell ref="B66:B70"/>
    <mergeCell ref="C66:C70"/>
    <mergeCell ref="B41:B47"/>
    <mergeCell ref="C41:C47"/>
    <mergeCell ref="B48:B54"/>
    <mergeCell ref="C48:C54"/>
    <mergeCell ref="B55:B65"/>
    <mergeCell ref="C55:C65"/>
    <mergeCell ref="B28:J28"/>
    <mergeCell ref="B29:J29"/>
    <mergeCell ref="E30:G30"/>
    <mergeCell ref="H30:J30"/>
    <mergeCell ref="B32:B40"/>
    <mergeCell ref="C32:C4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Model</vt:lpstr>
      <vt:lpstr>treeCalc_1</vt:lpstr>
      <vt:lpstr>Strategy B9</vt:lpstr>
      <vt:lpstr>Strategy C9</vt:lpstr>
      <vt:lpstr>Strategy B6</vt:lpstr>
      <vt:lpstr>Strategy B5</vt:lpstr>
      <vt:lpstr>Strategy B14</vt:lpstr>
      <vt:lpstr>Tornado</vt:lpstr>
      <vt:lpstr>Spider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2014-02-05T01:08:53Z</dcterms:created>
  <dcterms:modified xsi:type="dcterms:W3CDTF">2014-03-13T16:40:43Z</dcterms:modified>
</cp:coreProperties>
</file>